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queryTables/queryTable1.xml" ContentType="application/vnd.openxmlformats-officedocument.spreadsheetml.queryTable+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chpc-26016-user\Documents\Research\PhD\"/>
    </mc:Choice>
  </mc:AlternateContent>
  <bookViews>
    <workbookView xWindow="0" yWindow="0" windowWidth="28800" windowHeight="12300" activeTab="2"/>
  </bookViews>
  <sheets>
    <sheet name="Read me" sheetId="3" r:id="rId1"/>
    <sheet name="Feedstock" sheetId="4" r:id="rId2"/>
    <sheet name="OTU_table" sheetId="1" r:id="rId3"/>
    <sheet name="Overview Part 1" sheetId="6" r:id="rId4"/>
    <sheet name="Overview Part 2" sheetId="7" r:id="rId5"/>
    <sheet name="Fermentation cycle study" sheetId="8" r:id="rId6"/>
  </sheets>
  <externalReferences>
    <externalReference r:id="rId7"/>
    <externalReference r:id="rId8"/>
  </externalReferences>
  <definedNames>
    <definedName name="_Toc42614207" localSheetId="0">'Read me'!$A$22</definedName>
    <definedName name="OTU_fa_1" localSheetId="2">OTU_table!$B$3:$B$2476</definedName>
  </definedNames>
  <calcPr calcId="162913"/>
</workbook>
</file>

<file path=xl/calcChain.xml><?xml version="1.0" encoding="utf-8"?>
<calcChain xmlns="http://schemas.openxmlformats.org/spreadsheetml/2006/main">
  <c r="Y30" i="3" l="1"/>
  <c r="Y23" i="3"/>
  <c r="Y29" i="3" s="1"/>
  <c r="I32" i="8"/>
  <c r="H32" i="8"/>
  <c r="G32" i="8"/>
  <c r="I31" i="8"/>
  <c r="H31" i="8"/>
  <c r="G31" i="8"/>
  <c r="I30" i="8"/>
  <c r="H30" i="8"/>
  <c r="G30" i="8"/>
  <c r="I29" i="8"/>
  <c r="H29" i="8"/>
  <c r="G29" i="8"/>
  <c r="I28" i="8"/>
  <c r="H28" i="8"/>
  <c r="G28" i="8"/>
  <c r="I27" i="8"/>
  <c r="H27" i="8"/>
  <c r="G27" i="8"/>
  <c r="I26" i="8"/>
  <c r="H26" i="8"/>
  <c r="G26" i="8"/>
  <c r="I25" i="8"/>
  <c r="H25" i="8"/>
  <c r="G25" i="8"/>
  <c r="I24" i="8"/>
  <c r="H24" i="8"/>
  <c r="G24" i="8"/>
  <c r="I23" i="8"/>
  <c r="H23" i="8"/>
  <c r="G23" i="8"/>
  <c r="I22" i="8"/>
  <c r="H22" i="8"/>
  <c r="G22" i="8"/>
  <c r="I21" i="8"/>
  <c r="H21" i="8"/>
  <c r="G21" i="8"/>
  <c r="I16" i="8"/>
  <c r="H16" i="8"/>
  <c r="G16" i="8"/>
  <c r="I15" i="8"/>
  <c r="H15" i="8"/>
  <c r="G15" i="8"/>
  <c r="I14" i="8"/>
  <c r="H14" i="8"/>
  <c r="G14" i="8"/>
  <c r="I13" i="8"/>
  <c r="H13" i="8"/>
  <c r="G13" i="8"/>
  <c r="I12" i="8"/>
  <c r="H12" i="8"/>
  <c r="G12" i="8"/>
  <c r="I11" i="8"/>
  <c r="H11" i="8"/>
  <c r="G11" i="8"/>
  <c r="I10" i="8"/>
  <c r="H10" i="8"/>
  <c r="G10" i="8"/>
  <c r="I9" i="8"/>
  <c r="H9" i="8"/>
  <c r="G9" i="8"/>
  <c r="I8" i="8"/>
  <c r="H8" i="8"/>
  <c r="G8" i="8"/>
  <c r="I7" i="8"/>
  <c r="H7" i="8"/>
  <c r="G7" i="8"/>
  <c r="I6" i="8"/>
  <c r="H6" i="8"/>
  <c r="G6" i="8"/>
  <c r="I5" i="8"/>
  <c r="H5" i="8"/>
  <c r="G5" i="8"/>
  <c r="BT56" i="7"/>
  <c r="AW56" i="7"/>
  <c r="AY56" i="7" s="1"/>
  <c r="AV56" i="7"/>
  <c r="AM56" i="7"/>
  <c r="AL56" i="7"/>
  <c r="AK56" i="7"/>
  <c r="AJ56" i="7"/>
  <c r="AI56" i="7"/>
  <c r="AH56" i="7"/>
  <c r="AG56" i="7"/>
  <c r="W56" i="7"/>
  <c r="C56" i="7"/>
  <c r="BT55" i="7"/>
  <c r="AZ55" i="7"/>
  <c r="AW55" i="7"/>
  <c r="AY55" i="7" s="1"/>
  <c r="AV55" i="7"/>
  <c r="AM55" i="7"/>
  <c r="AL55" i="7"/>
  <c r="AK55" i="7"/>
  <c r="AP55" i="7" s="1"/>
  <c r="AJ55" i="7"/>
  <c r="AI55" i="7"/>
  <c r="AH55" i="7"/>
  <c r="AG55" i="7"/>
  <c r="W55" i="7"/>
  <c r="F55" i="7"/>
  <c r="G55" i="7" s="1"/>
  <c r="C55" i="7"/>
  <c r="BT54" i="7"/>
  <c r="AZ54" i="7"/>
  <c r="AW54" i="7"/>
  <c r="AV54" i="7"/>
  <c r="AM54" i="7"/>
  <c r="AL54" i="7"/>
  <c r="AK54" i="7"/>
  <c r="AJ54" i="7"/>
  <c r="AI54" i="7"/>
  <c r="AH54" i="7"/>
  <c r="AG54" i="7"/>
  <c r="W54" i="7"/>
  <c r="F54" i="7"/>
  <c r="G54" i="7" s="1"/>
  <c r="BM55" i="7" s="1"/>
  <c r="C54" i="7"/>
  <c r="BT53" i="7"/>
  <c r="AZ53" i="7"/>
  <c r="AW53" i="7"/>
  <c r="AX53" i="7" s="1"/>
  <c r="AV53" i="7"/>
  <c r="AM53" i="7"/>
  <c r="AL53" i="7"/>
  <c r="AK53" i="7"/>
  <c r="AJ53" i="7"/>
  <c r="AI53" i="7"/>
  <c r="AH53" i="7"/>
  <c r="AG53" i="7"/>
  <c r="W53" i="7"/>
  <c r="F53" i="7"/>
  <c r="G53" i="7" s="1"/>
  <c r="BM54" i="7" s="1"/>
  <c r="C53" i="7"/>
  <c r="BT52" i="7"/>
  <c r="AZ52" i="7"/>
  <c r="AW52" i="7"/>
  <c r="AY52" i="7" s="1"/>
  <c r="AV52" i="7"/>
  <c r="AM52" i="7"/>
  <c r="AL52" i="7"/>
  <c r="AK52" i="7"/>
  <c r="AJ52" i="7"/>
  <c r="AI52" i="7"/>
  <c r="AH52" i="7"/>
  <c r="AG52" i="7"/>
  <c r="W52" i="7"/>
  <c r="F52" i="7"/>
  <c r="G52" i="7" s="1"/>
  <c r="BK53" i="7" s="1"/>
  <c r="C52" i="7"/>
  <c r="BT51" i="7"/>
  <c r="AZ51" i="7"/>
  <c r="AW51" i="7"/>
  <c r="AY51" i="7" s="1"/>
  <c r="AV51" i="7"/>
  <c r="AM51" i="7"/>
  <c r="AL51" i="7"/>
  <c r="AK51" i="7"/>
  <c r="AJ51" i="7"/>
  <c r="AI51" i="7"/>
  <c r="AH51" i="7"/>
  <c r="AG51" i="7"/>
  <c r="W51" i="7"/>
  <c r="F51" i="7"/>
  <c r="G51" i="7" s="1"/>
  <c r="C51" i="7"/>
  <c r="BT50" i="7"/>
  <c r="AZ50" i="7"/>
  <c r="AW50" i="7"/>
  <c r="AY50" i="7" s="1"/>
  <c r="AV50" i="7"/>
  <c r="AM50" i="7"/>
  <c r="AL50" i="7"/>
  <c r="AK50" i="7"/>
  <c r="AJ50" i="7"/>
  <c r="AI50" i="7"/>
  <c r="AH50" i="7"/>
  <c r="AG50" i="7"/>
  <c r="W50" i="7"/>
  <c r="F50" i="7"/>
  <c r="G50" i="7" s="1"/>
  <c r="C50" i="7"/>
  <c r="BT49" i="7"/>
  <c r="AZ49" i="7"/>
  <c r="AW49" i="7"/>
  <c r="AV49" i="7"/>
  <c r="AM49" i="7"/>
  <c r="AL49" i="7"/>
  <c r="AK49" i="7"/>
  <c r="AJ49" i="7"/>
  <c r="AI49" i="7"/>
  <c r="AH49" i="7"/>
  <c r="AG49" i="7"/>
  <c r="W49" i="7"/>
  <c r="F49" i="7"/>
  <c r="G49" i="7" s="1"/>
  <c r="C49" i="7"/>
  <c r="BT48" i="7"/>
  <c r="AZ48" i="7"/>
  <c r="AW48" i="7"/>
  <c r="AX48" i="7" s="1"/>
  <c r="AV48" i="7"/>
  <c r="AM48" i="7"/>
  <c r="AL48" i="7"/>
  <c r="AK48" i="7"/>
  <c r="AJ48" i="7"/>
  <c r="AI48" i="7"/>
  <c r="AH48" i="7"/>
  <c r="AG48" i="7"/>
  <c r="W48" i="7"/>
  <c r="F48" i="7"/>
  <c r="G48" i="7" s="1"/>
  <c r="C48" i="7"/>
  <c r="BT47" i="7"/>
  <c r="AZ47" i="7"/>
  <c r="AW47" i="7"/>
  <c r="AY47" i="7" s="1"/>
  <c r="AV47" i="7"/>
  <c r="AM47" i="7"/>
  <c r="AL47" i="7"/>
  <c r="AK47" i="7"/>
  <c r="AJ47" i="7"/>
  <c r="AI47" i="7"/>
  <c r="AH47" i="7"/>
  <c r="AG47" i="7"/>
  <c r="W47" i="7"/>
  <c r="F47" i="7"/>
  <c r="G47" i="7" s="1"/>
  <c r="K47" i="7" s="1"/>
  <c r="C47" i="7"/>
  <c r="BT46" i="7"/>
  <c r="AZ46" i="7"/>
  <c r="AW46" i="7"/>
  <c r="AV46" i="7"/>
  <c r="AM46" i="7"/>
  <c r="AL46" i="7"/>
  <c r="AK46" i="7"/>
  <c r="AJ46" i="7"/>
  <c r="AI46" i="7"/>
  <c r="AH46" i="7"/>
  <c r="AG46" i="7"/>
  <c r="W46" i="7"/>
  <c r="F46" i="7"/>
  <c r="G46" i="7" s="1"/>
  <c r="C46" i="7"/>
  <c r="BT45" i="7"/>
  <c r="AZ45" i="7"/>
  <c r="AW45" i="7"/>
  <c r="AY45" i="7" s="1"/>
  <c r="AV45" i="7"/>
  <c r="AM45" i="7"/>
  <c r="AL45" i="7"/>
  <c r="AK45" i="7"/>
  <c r="AJ45" i="7"/>
  <c r="AI45" i="7"/>
  <c r="AH45" i="7"/>
  <c r="AG45" i="7"/>
  <c r="W45" i="7"/>
  <c r="F45" i="7"/>
  <c r="G45" i="7" s="1"/>
  <c r="C45" i="7"/>
  <c r="BT44" i="7"/>
  <c r="AZ44" i="7"/>
  <c r="AW44" i="7"/>
  <c r="AX44" i="7" s="1"/>
  <c r="AV44" i="7"/>
  <c r="AM44" i="7"/>
  <c r="AL44" i="7"/>
  <c r="AK44" i="7"/>
  <c r="AJ44" i="7"/>
  <c r="AI44" i="7"/>
  <c r="AH44" i="7"/>
  <c r="AG44" i="7"/>
  <c r="W44" i="7"/>
  <c r="F44" i="7"/>
  <c r="G44" i="7" s="1"/>
  <c r="BK45" i="7" s="1"/>
  <c r="C44" i="7"/>
  <c r="BT43" i="7"/>
  <c r="AZ43" i="7"/>
  <c r="AW43" i="7"/>
  <c r="AX43" i="7" s="1"/>
  <c r="AV43" i="7"/>
  <c r="AM43" i="7"/>
  <c r="AL43" i="7"/>
  <c r="AK43" i="7"/>
  <c r="AJ43" i="7"/>
  <c r="AI43" i="7"/>
  <c r="AH43" i="7"/>
  <c r="AG43" i="7"/>
  <c r="W43" i="7"/>
  <c r="F43" i="7"/>
  <c r="G43" i="7" s="1"/>
  <c r="C43" i="7"/>
  <c r="BT42" i="7"/>
  <c r="AZ42" i="7"/>
  <c r="AW42" i="7"/>
  <c r="AY42" i="7" s="1"/>
  <c r="AV42" i="7"/>
  <c r="AM42" i="7"/>
  <c r="AL42" i="7"/>
  <c r="AK42" i="7"/>
  <c r="AJ42" i="7"/>
  <c r="AI42" i="7"/>
  <c r="AH42" i="7"/>
  <c r="AG42" i="7"/>
  <c r="W42" i="7"/>
  <c r="F42" i="7"/>
  <c r="G42" i="7" s="1"/>
  <c r="C42" i="7"/>
  <c r="BT41" i="7"/>
  <c r="AZ41" i="7"/>
  <c r="AW41" i="7"/>
  <c r="AV41" i="7"/>
  <c r="AM41" i="7"/>
  <c r="AL41" i="7"/>
  <c r="AK41" i="7"/>
  <c r="AJ41" i="7"/>
  <c r="AI41" i="7"/>
  <c r="AH41" i="7"/>
  <c r="AG41" i="7"/>
  <c r="W41" i="7"/>
  <c r="F41" i="7"/>
  <c r="G41" i="7" s="1"/>
  <c r="K41" i="7" s="1"/>
  <c r="C41" i="7"/>
  <c r="BT40" i="7"/>
  <c r="AZ40" i="7"/>
  <c r="AW40" i="7"/>
  <c r="AX40" i="7" s="1"/>
  <c r="AV40" i="7"/>
  <c r="AM40" i="7"/>
  <c r="AL40" i="7"/>
  <c r="AK40" i="7"/>
  <c r="AJ40" i="7"/>
  <c r="AI40" i="7"/>
  <c r="AH40" i="7"/>
  <c r="AG40" i="7"/>
  <c r="W40" i="7"/>
  <c r="F40" i="7"/>
  <c r="G40" i="7" s="1"/>
  <c r="C40" i="7"/>
  <c r="BT39" i="7"/>
  <c r="AZ39" i="7"/>
  <c r="AW39" i="7"/>
  <c r="AY39" i="7" s="1"/>
  <c r="AV39" i="7"/>
  <c r="AM39" i="7"/>
  <c r="AL39" i="7"/>
  <c r="AK39" i="7"/>
  <c r="AJ39" i="7"/>
  <c r="AI39" i="7"/>
  <c r="AH39" i="7"/>
  <c r="AG39" i="7"/>
  <c r="W39" i="7"/>
  <c r="F39" i="7"/>
  <c r="G39" i="7" s="1"/>
  <c r="BK40" i="7" s="1"/>
  <c r="C39" i="7"/>
  <c r="BT38" i="7"/>
  <c r="AZ38" i="7"/>
  <c r="AW38" i="7"/>
  <c r="AV38" i="7"/>
  <c r="AM38" i="7"/>
  <c r="AL38" i="7"/>
  <c r="AK38" i="7"/>
  <c r="AJ38" i="7"/>
  <c r="AI38" i="7"/>
  <c r="AH38" i="7"/>
  <c r="AG38" i="7"/>
  <c r="W38" i="7"/>
  <c r="F38" i="7"/>
  <c r="G38" i="7" s="1"/>
  <c r="C38" i="7"/>
  <c r="BT37" i="7"/>
  <c r="AZ37" i="7"/>
  <c r="AW37" i="7"/>
  <c r="AV37" i="7"/>
  <c r="AM37" i="7"/>
  <c r="BG37" i="7" s="1"/>
  <c r="CA37" i="7" s="1"/>
  <c r="CK37" i="7" s="1"/>
  <c r="AL37" i="7"/>
  <c r="BF37" i="7" s="1"/>
  <c r="BZ37" i="7" s="1"/>
  <c r="AK37" i="7"/>
  <c r="AP37" i="7" s="1"/>
  <c r="AJ37" i="7"/>
  <c r="BD37" i="7" s="1"/>
  <c r="BX37" i="7" s="1"/>
  <c r="AI37" i="7"/>
  <c r="BC37" i="7" s="1"/>
  <c r="BW37" i="7" s="1"/>
  <c r="AH37" i="7"/>
  <c r="BB37" i="7" s="1"/>
  <c r="BV37" i="7" s="1"/>
  <c r="AG37" i="7"/>
  <c r="BA37" i="7" s="1"/>
  <c r="W37" i="7"/>
  <c r="F37" i="7"/>
  <c r="G37" i="7" s="1"/>
  <c r="C37" i="7"/>
  <c r="BT36" i="7"/>
  <c r="AZ36" i="7"/>
  <c r="AW36" i="7"/>
  <c r="AX36" i="7" s="1"/>
  <c r="AV36" i="7"/>
  <c r="AM36" i="7"/>
  <c r="AL36" i="7"/>
  <c r="AK36" i="7"/>
  <c r="AJ36" i="7"/>
  <c r="AI36" i="7"/>
  <c r="AH36" i="7"/>
  <c r="AG36" i="7"/>
  <c r="W36" i="7"/>
  <c r="F36" i="7"/>
  <c r="G36" i="7" s="1"/>
  <c r="C36" i="7"/>
  <c r="BT35" i="7"/>
  <c r="AZ35" i="7"/>
  <c r="AW35" i="7"/>
  <c r="AX35" i="7" s="1"/>
  <c r="AV35" i="7"/>
  <c r="AM35" i="7"/>
  <c r="AL35" i="7"/>
  <c r="AK35" i="7"/>
  <c r="AJ35" i="7"/>
  <c r="AI35" i="7"/>
  <c r="AH35" i="7"/>
  <c r="AG35" i="7"/>
  <c r="W35" i="7"/>
  <c r="F35" i="7"/>
  <c r="G35" i="7" s="1"/>
  <c r="C35" i="7"/>
  <c r="BT34" i="7"/>
  <c r="AZ34" i="7"/>
  <c r="AW34" i="7"/>
  <c r="AY34" i="7" s="1"/>
  <c r="AV34" i="7"/>
  <c r="AM34" i="7"/>
  <c r="BG34" i="7" s="1"/>
  <c r="CA34" i="7" s="1"/>
  <c r="AL34" i="7"/>
  <c r="BF34" i="7" s="1"/>
  <c r="BZ34" i="7" s="1"/>
  <c r="AK34" i="7"/>
  <c r="AP34" i="7" s="1"/>
  <c r="AJ34" i="7"/>
  <c r="BD34" i="7" s="1"/>
  <c r="BX34" i="7" s="1"/>
  <c r="AI34" i="7"/>
  <c r="BC34" i="7" s="1"/>
  <c r="BW34" i="7" s="1"/>
  <c r="AH34" i="7"/>
  <c r="BB34" i="7" s="1"/>
  <c r="BV34" i="7" s="1"/>
  <c r="CF34" i="7" s="1"/>
  <c r="AG34" i="7"/>
  <c r="AO34" i="7" s="1"/>
  <c r="W34" i="7"/>
  <c r="F34" i="7"/>
  <c r="G34" i="7" s="1"/>
  <c r="C34" i="7"/>
  <c r="BT33" i="7"/>
  <c r="AZ33" i="7"/>
  <c r="AW33" i="7"/>
  <c r="AX33" i="7" s="1"/>
  <c r="AV33" i="7"/>
  <c r="AM33" i="7"/>
  <c r="AL33" i="7"/>
  <c r="AK33" i="7"/>
  <c r="AJ33" i="7"/>
  <c r="AI33" i="7"/>
  <c r="AH33" i="7"/>
  <c r="AG33" i="7"/>
  <c r="W33" i="7"/>
  <c r="F33" i="7"/>
  <c r="G33" i="7" s="1"/>
  <c r="C33" i="7"/>
  <c r="BT32" i="7"/>
  <c r="AZ32" i="7"/>
  <c r="AW32" i="7"/>
  <c r="AY32" i="7" s="1"/>
  <c r="AV32" i="7"/>
  <c r="AM32" i="7"/>
  <c r="AL32" i="7"/>
  <c r="AK32" i="7"/>
  <c r="AJ32" i="7"/>
  <c r="AI32" i="7"/>
  <c r="AH32" i="7"/>
  <c r="AG32" i="7"/>
  <c r="W32" i="7"/>
  <c r="F32" i="7"/>
  <c r="G32" i="7" s="1"/>
  <c r="C32" i="7"/>
  <c r="BT31" i="7"/>
  <c r="BS31" i="7"/>
  <c r="BR31" i="7"/>
  <c r="AZ31" i="7"/>
  <c r="AW31" i="7"/>
  <c r="AV31" i="7"/>
  <c r="AM31" i="7"/>
  <c r="BG31" i="7" s="1"/>
  <c r="CA31" i="7" s="1"/>
  <c r="AL31" i="7"/>
  <c r="BF31" i="7" s="1"/>
  <c r="BZ31" i="7" s="1"/>
  <c r="AK31" i="7"/>
  <c r="AP31" i="7" s="1"/>
  <c r="AJ31" i="7"/>
  <c r="BD31" i="7" s="1"/>
  <c r="BX31" i="7" s="1"/>
  <c r="AI31" i="7"/>
  <c r="BC31" i="7" s="1"/>
  <c r="BW31" i="7" s="1"/>
  <c r="CG31" i="7" s="1"/>
  <c r="AH31" i="7"/>
  <c r="BB31" i="7" s="1"/>
  <c r="BV31" i="7" s="1"/>
  <c r="AG31" i="7"/>
  <c r="AO31" i="7" s="1"/>
  <c r="W31" i="7"/>
  <c r="F31" i="7"/>
  <c r="G31" i="7" s="1"/>
  <c r="BM32" i="7" s="1"/>
  <c r="BT28" i="7"/>
  <c r="AW28" i="7"/>
  <c r="AX28" i="7" s="1"/>
  <c r="AV28" i="7"/>
  <c r="AP28" i="7"/>
  <c r="AO28" i="7"/>
  <c r="AN28" i="7"/>
  <c r="W28" i="7"/>
  <c r="F28" i="7"/>
  <c r="C28" i="7"/>
  <c r="BT27" i="7"/>
  <c r="AZ27" i="7"/>
  <c r="AW27" i="7"/>
  <c r="AY27" i="7" s="1"/>
  <c r="AV27" i="7"/>
  <c r="AP27" i="7"/>
  <c r="AO27" i="7"/>
  <c r="AN27" i="7"/>
  <c r="W27" i="7"/>
  <c r="F27" i="7"/>
  <c r="G27" i="7" s="1"/>
  <c r="BK28" i="7" s="1"/>
  <c r="C27" i="7"/>
  <c r="BT26" i="7"/>
  <c r="AZ26" i="7"/>
  <c r="AP26" i="7"/>
  <c r="AO26" i="7"/>
  <c r="AN26" i="7"/>
  <c r="W26" i="7"/>
  <c r="F26" i="7"/>
  <c r="G26" i="7" s="1"/>
  <c r="BC27" i="7" s="1"/>
  <c r="C26" i="7"/>
  <c r="AW26" i="7" s="1"/>
  <c r="BT25" i="7"/>
  <c r="AZ25" i="7"/>
  <c r="AW25" i="7"/>
  <c r="AY25" i="7" s="1"/>
  <c r="AV25" i="7"/>
  <c r="AP25" i="7"/>
  <c r="AO25" i="7"/>
  <c r="AN25" i="7"/>
  <c r="W25" i="7"/>
  <c r="F25" i="7"/>
  <c r="G25" i="7" s="1"/>
  <c r="BC26" i="7" s="1"/>
  <c r="C25" i="7"/>
  <c r="BT24" i="7"/>
  <c r="AZ24" i="7"/>
  <c r="AP24" i="7"/>
  <c r="AO24" i="7"/>
  <c r="AN24" i="7"/>
  <c r="W24" i="7"/>
  <c r="F24" i="7"/>
  <c r="G24" i="7" s="1"/>
  <c r="BC25" i="7" s="1"/>
  <c r="C24" i="7"/>
  <c r="AW24" i="7" s="1"/>
  <c r="BT23" i="7"/>
  <c r="AZ23" i="7"/>
  <c r="AW23" i="7"/>
  <c r="AV23" i="7"/>
  <c r="AP23" i="7"/>
  <c r="AO23" i="7"/>
  <c r="AN23" i="7"/>
  <c r="W23" i="7"/>
  <c r="F23" i="7"/>
  <c r="G23" i="7" s="1"/>
  <c r="C23" i="7"/>
  <c r="BT22" i="7"/>
  <c r="AZ22" i="7"/>
  <c r="AP22" i="7"/>
  <c r="AO22" i="7"/>
  <c r="AN22" i="7"/>
  <c r="W22" i="7"/>
  <c r="F22" i="7"/>
  <c r="G22" i="7" s="1"/>
  <c r="C22" i="7"/>
  <c r="AW22" i="7" s="1"/>
  <c r="BT21" i="7"/>
  <c r="AZ21" i="7"/>
  <c r="AW21" i="7"/>
  <c r="AV21" i="7"/>
  <c r="AP21" i="7"/>
  <c r="AO21" i="7"/>
  <c r="AN21" i="7"/>
  <c r="W21" i="7"/>
  <c r="F21" i="7"/>
  <c r="G21" i="7" s="1"/>
  <c r="BD22" i="7" s="1"/>
  <c r="BX22" i="7" s="1"/>
  <c r="C21" i="7"/>
  <c r="BT20" i="7"/>
  <c r="BG20" i="7"/>
  <c r="CA20" i="7" s="1"/>
  <c r="BF20" i="7"/>
  <c r="BZ20" i="7" s="1"/>
  <c r="CJ20" i="7" s="1"/>
  <c r="CN20" i="7" s="1"/>
  <c r="BE20" i="7"/>
  <c r="BY20" i="7" s="1"/>
  <c r="BD20" i="7"/>
  <c r="BX20" i="7" s="1"/>
  <c r="BC20" i="7"/>
  <c r="BW20" i="7" s="1"/>
  <c r="BB20" i="7"/>
  <c r="BV20" i="7" s="1"/>
  <c r="BA20" i="7"/>
  <c r="BU20" i="7" s="1"/>
  <c r="CB20" i="7" s="1"/>
  <c r="AZ20" i="7"/>
  <c r="AP20" i="7"/>
  <c r="BJ20" i="7" s="1"/>
  <c r="AO20" i="7"/>
  <c r="BI20" i="7" s="1"/>
  <c r="AN20" i="7"/>
  <c r="BH20" i="7" s="1"/>
  <c r="W20" i="7"/>
  <c r="F20" i="7"/>
  <c r="G20" i="7" s="1"/>
  <c r="BL21" i="7" s="1"/>
  <c r="C20" i="7"/>
  <c r="AW20" i="7" s="1"/>
  <c r="BT19" i="7"/>
  <c r="AZ19" i="7"/>
  <c r="AW19" i="7"/>
  <c r="AV19" i="7"/>
  <c r="AP19" i="7"/>
  <c r="AO19" i="7"/>
  <c r="AN19" i="7"/>
  <c r="W19" i="7"/>
  <c r="F19" i="7"/>
  <c r="G19" i="7" s="1"/>
  <c r="C19" i="7"/>
  <c r="BT18" i="7"/>
  <c r="BG18" i="7"/>
  <c r="CA18" i="7" s="1"/>
  <c r="BF18" i="7"/>
  <c r="BZ18" i="7" s="1"/>
  <c r="BE18" i="7"/>
  <c r="BY18" i="7" s="1"/>
  <c r="BD18" i="7"/>
  <c r="BX18" i="7" s="1"/>
  <c r="BC18" i="7"/>
  <c r="BW18" i="7" s="1"/>
  <c r="BB18" i="7"/>
  <c r="BV18" i="7" s="1"/>
  <c r="BA18" i="7"/>
  <c r="BU18" i="7" s="1"/>
  <c r="CB18" i="7" s="1"/>
  <c r="AZ18" i="7"/>
  <c r="AP18" i="7"/>
  <c r="BJ18" i="7" s="1"/>
  <c r="AO18" i="7"/>
  <c r="BI18" i="7" s="1"/>
  <c r="AN18" i="7"/>
  <c r="BH18" i="7" s="1"/>
  <c r="W18" i="7"/>
  <c r="F18" i="7"/>
  <c r="G18" i="7" s="1"/>
  <c r="BD19" i="7" s="1"/>
  <c r="BX19" i="7" s="1"/>
  <c r="C18" i="7"/>
  <c r="AW18" i="7" s="1"/>
  <c r="BT17" i="7"/>
  <c r="AZ17" i="7"/>
  <c r="AW17" i="7"/>
  <c r="AX17" i="7" s="1"/>
  <c r="AV17" i="7"/>
  <c r="AP17" i="7"/>
  <c r="AO17" i="7"/>
  <c r="AN17" i="7"/>
  <c r="W17" i="7"/>
  <c r="F17" i="7"/>
  <c r="G17" i="7" s="1"/>
  <c r="C17" i="7"/>
  <c r="BT16" i="7"/>
  <c r="BG16" i="7"/>
  <c r="CA16" i="7" s="1"/>
  <c r="BF16" i="7"/>
  <c r="BZ16" i="7" s="1"/>
  <c r="BE16" i="7"/>
  <c r="BY16" i="7" s="1"/>
  <c r="BD16" i="7"/>
  <c r="BX16" i="7" s="1"/>
  <c r="BC16" i="7"/>
  <c r="BW16" i="7" s="1"/>
  <c r="BB16" i="7"/>
  <c r="BV16" i="7" s="1"/>
  <c r="BA16" i="7"/>
  <c r="BU16" i="7" s="1"/>
  <c r="AZ16" i="7"/>
  <c r="AP16" i="7"/>
  <c r="BJ16" i="7" s="1"/>
  <c r="AO16" i="7"/>
  <c r="BI16" i="7" s="1"/>
  <c r="AN16" i="7"/>
  <c r="BH16" i="7" s="1"/>
  <c r="W16" i="7"/>
  <c r="F16" i="7"/>
  <c r="G16" i="7" s="1"/>
  <c r="C16" i="7"/>
  <c r="AV16" i="7" s="1"/>
  <c r="BT15" i="7"/>
  <c r="AZ15" i="7"/>
  <c r="AW15" i="7"/>
  <c r="AY15" i="7" s="1"/>
  <c r="AV15" i="7"/>
  <c r="AP15" i="7"/>
  <c r="AO15" i="7"/>
  <c r="AN15" i="7"/>
  <c r="W15" i="7"/>
  <c r="F15" i="7"/>
  <c r="G15" i="7" s="1"/>
  <c r="BK16" i="7" s="1"/>
  <c r="C15" i="7"/>
  <c r="BT14" i="7"/>
  <c r="BG14" i="7"/>
  <c r="CA14" i="7" s="1"/>
  <c r="BF14" i="7"/>
  <c r="BZ14" i="7" s="1"/>
  <c r="BE14" i="7"/>
  <c r="BY14" i="7" s="1"/>
  <c r="BD14" i="7"/>
  <c r="BX14" i="7" s="1"/>
  <c r="BC14" i="7"/>
  <c r="BW14" i="7" s="1"/>
  <c r="BB14" i="7"/>
  <c r="BV14" i="7" s="1"/>
  <c r="BA14" i="7"/>
  <c r="BU14" i="7" s="1"/>
  <c r="AZ14" i="7"/>
  <c r="AW14" i="7"/>
  <c r="AY14" i="7" s="1"/>
  <c r="AV14" i="7"/>
  <c r="AP14" i="7"/>
  <c r="BJ14" i="7" s="1"/>
  <c r="AO14" i="7"/>
  <c r="BI14" i="7" s="1"/>
  <c r="AN14" i="7"/>
  <c r="BH14" i="7" s="1"/>
  <c r="W14" i="7"/>
  <c r="F14" i="7"/>
  <c r="G14" i="7" s="1"/>
  <c r="BK15" i="7" s="1"/>
  <c r="C14" i="7"/>
  <c r="BT13" i="7"/>
  <c r="AZ13" i="7"/>
  <c r="AW13" i="7"/>
  <c r="AY13" i="7" s="1"/>
  <c r="AV13" i="7"/>
  <c r="AP13" i="7"/>
  <c r="AO13" i="7"/>
  <c r="AN13" i="7"/>
  <c r="W13" i="7"/>
  <c r="F13" i="7"/>
  <c r="G13" i="7" s="1"/>
  <c r="BK14" i="7" s="1"/>
  <c r="C13" i="7"/>
  <c r="BT12" i="7"/>
  <c r="AZ12" i="7"/>
  <c r="AP12" i="7"/>
  <c r="AO12" i="7"/>
  <c r="AN12" i="7"/>
  <c r="W12" i="7"/>
  <c r="F12" i="7"/>
  <c r="G12" i="7" s="1"/>
  <c r="BK13" i="7" s="1"/>
  <c r="C12" i="7"/>
  <c r="AV12" i="7" s="1"/>
  <c r="BT11" i="7"/>
  <c r="AZ11" i="7"/>
  <c r="AW11" i="7"/>
  <c r="AY11" i="7" s="1"/>
  <c r="AV11" i="7"/>
  <c r="AP11" i="7"/>
  <c r="AO11" i="7"/>
  <c r="AN11" i="7"/>
  <c r="W11" i="7"/>
  <c r="F11" i="7"/>
  <c r="G11" i="7" s="1"/>
  <c r="BK12" i="7" s="1"/>
  <c r="C11" i="7"/>
  <c r="BT10" i="7"/>
  <c r="BG10" i="7"/>
  <c r="CA10" i="7" s="1"/>
  <c r="BF10" i="7"/>
  <c r="BZ10" i="7" s="1"/>
  <c r="BE10" i="7"/>
  <c r="BY10" i="7" s="1"/>
  <c r="BD10" i="7"/>
  <c r="BX10" i="7" s="1"/>
  <c r="BC10" i="7"/>
  <c r="BW10" i="7" s="1"/>
  <c r="BB10" i="7"/>
  <c r="BV10" i="7" s="1"/>
  <c r="BA10" i="7"/>
  <c r="BU10" i="7" s="1"/>
  <c r="AZ10" i="7"/>
  <c r="AP10" i="7"/>
  <c r="BJ10" i="7" s="1"/>
  <c r="AO10" i="7"/>
  <c r="BI10" i="7" s="1"/>
  <c r="AN10" i="7"/>
  <c r="BH10" i="7" s="1"/>
  <c r="W10" i="7"/>
  <c r="F10" i="7"/>
  <c r="G10" i="7" s="1"/>
  <c r="BK11" i="7" s="1"/>
  <c r="C10" i="7"/>
  <c r="AW10" i="7" s="1"/>
  <c r="BT9" i="7"/>
  <c r="AZ9" i="7"/>
  <c r="AP9" i="7"/>
  <c r="AO9" i="7"/>
  <c r="AN9" i="7"/>
  <c r="W9" i="7"/>
  <c r="F9" i="7"/>
  <c r="G9" i="7" s="1"/>
  <c r="BK10" i="7" s="1"/>
  <c r="C9" i="7"/>
  <c r="AV9" i="7" s="1"/>
  <c r="BT8" i="7"/>
  <c r="AZ8" i="7"/>
  <c r="AP8" i="7"/>
  <c r="AO8" i="7"/>
  <c r="AN8" i="7"/>
  <c r="W8" i="7"/>
  <c r="F8" i="7"/>
  <c r="G8" i="7" s="1"/>
  <c r="BK9" i="7" s="1"/>
  <c r="C8" i="7"/>
  <c r="AW8" i="7" s="1"/>
  <c r="BT7" i="7"/>
  <c r="AZ7" i="7"/>
  <c r="AP7" i="7"/>
  <c r="AO7" i="7"/>
  <c r="AN7" i="7"/>
  <c r="W7" i="7"/>
  <c r="F7" i="7"/>
  <c r="G7" i="7" s="1"/>
  <c r="BK8" i="7" s="1"/>
  <c r="C7" i="7"/>
  <c r="AW7" i="7" s="1"/>
  <c r="BT6" i="7"/>
  <c r="AZ6" i="7"/>
  <c r="AP6" i="7"/>
  <c r="AO6" i="7"/>
  <c r="AN6" i="7"/>
  <c r="W6" i="7"/>
  <c r="F6" i="7"/>
  <c r="G6" i="7" s="1"/>
  <c r="BK7" i="7" s="1"/>
  <c r="C6" i="7"/>
  <c r="AW6" i="7" s="1"/>
  <c r="CA5" i="7"/>
  <c r="BZ5" i="7"/>
  <c r="BY5" i="7"/>
  <c r="BX5" i="7"/>
  <c r="CH5" i="7" s="1"/>
  <c r="BW5" i="7"/>
  <c r="BV5" i="7"/>
  <c r="BU5" i="7"/>
  <c r="CB5" i="7" s="1"/>
  <c r="AZ5" i="7"/>
  <c r="AW5" i="7"/>
  <c r="AY5" i="7" s="1"/>
  <c r="AV5" i="7"/>
  <c r="AP5" i="7"/>
  <c r="AO5" i="7"/>
  <c r="AN5" i="7"/>
  <c r="W5" i="7"/>
  <c r="F5" i="7"/>
  <c r="G5" i="7" s="1"/>
  <c r="BT4" i="7"/>
  <c r="BS4" i="7"/>
  <c r="BR4" i="7"/>
  <c r="BJ4" i="7"/>
  <c r="BI4" i="7"/>
  <c r="BH4" i="7"/>
  <c r="BG4" i="7"/>
  <c r="CA4" i="7" s="1"/>
  <c r="BF4" i="7"/>
  <c r="BZ4" i="7" s="1"/>
  <c r="CJ4" i="7" s="1"/>
  <c r="CN4" i="7" s="1"/>
  <c r="BE4" i="7"/>
  <c r="BY4" i="7" s="1"/>
  <c r="BD4" i="7"/>
  <c r="BX4" i="7" s="1"/>
  <c r="CH4" i="7" s="1"/>
  <c r="BC4" i="7"/>
  <c r="BW4" i="7" s="1"/>
  <c r="BB4" i="7"/>
  <c r="BV4" i="7" s="1"/>
  <c r="CF4" i="7" s="1"/>
  <c r="BA4" i="7"/>
  <c r="BU4" i="7" s="1"/>
  <c r="AW4" i="7"/>
  <c r="AY4" i="7" s="1"/>
  <c r="AV4" i="7"/>
  <c r="W4" i="7"/>
  <c r="BS29" i="6"/>
  <c r="AV29" i="6"/>
  <c r="AX29" i="6" s="1"/>
  <c r="AU29" i="6"/>
  <c r="AL29" i="6"/>
  <c r="AK29" i="6"/>
  <c r="AJ29" i="6"/>
  <c r="AI29" i="6"/>
  <c r="AH29" i="6"/>
  <c r="AG29" i="6"/>
  <c r="AF29" i="6"/>
  <c r="C29" i="6"/>
  <c r="BS28" i="6"/>
  <c r="AY28" i="6"/>
  <c r="AV28" i="6"/>
  <c r="AX28" i="6" s="1"/>
  <c r="AU28" i="6"/>
  <c r="AL28" i="6"/>
  <c r="AK28" i="6"/>
  <c r="AJ28" i="6"/>
  <c r="AI28" i="6"/>
  <c r="AH28" i="6"/>
  <c r="AG28" i="6"/>
  <c r="AF28" i="6"/>
  <c r="F28" i="6"/>
  <c r="G28" i="6" s="1"/>
  <c r="C28" i="6"/>
  <c r="BS27" i="6"/>
  <c r="AY27" i="6"/>
  <c r="AV27" i="6"/>
  <c r="AX27" i="6" s="1"/>
  <c r="AU27" i="6"/>
  <c r="AL27" i="6"/>
  <c r="BF27" i="6" s="1"/>
  <c r="BZ27" i="6" s="1"/>
  <c r="AK27" i="6"/>
  <c r="BE27" i="6" s="1"/>
  <c r="BY27" i="6" s="1"/>
  <c r="AJ27" i="6"/>
  <c r="AO27" i="6" s="1"/>
  <c r="AI27" i="6"/>
  <c r="BC27" i="6" s="1"/>
  <c r="BW27" i="6" s="1"/>
  <c r="AH27" i="6"/>
  <c r="BB27" i="6" s="1"/>
  <c r="BV27" i="6" s="1"/>
  <c r="AG27" i="6"/>
  <c r="BA27" i="6" s="1"/>
  <c r="BU27" i="6" s="1"/>
  <c r="AF27" i="6"/>
  <c r="AZ27" i="6" s="1"/>
  <c r="F27" i="6"/>
  <c r="G27" i="6" s="1"/>
  <c r="BL28" i="6" s="1"/>
  <c r="C27" i="6"/>
  <c r="BS26" i="6"/>
  <c r="AY26" i="6"/>
  <c r="AV26" i="6"/>
  <c r="AX26" i="6" s="1"/>
  <c r="AU26" i="6"/>
  <c r="AL26" i="6"/>
  <c r="AK26" i="6"/>
  <c r="AJ26" i="6"/>
  <c r="AI26" i="6"/>
  <c r="AH26" i="6"/>
  <c r="AG26" i="6"/>
  <c r="AF26" i="6"/>
  <c r="F26" i="6"/>
  <c r="G26" i="6" s="1"/>
  <c r="C26" i="6"/>
  <c r="BS25" i="6"/>
  <c r="AY25" i="6"/>
  <c r="AV25" i="6"/>
  <c r="AX25" i="6" s="1"/>
  <c r="AU25" i="6"/>
  <c r="AL25" i="6"/>
  <c r="BF25" i="6" s="1"/>
  <c r="BZ25" i="6" s="1"/>
  <c r="AK25" i="6"/>
  <c r="BE25" i="6" s="1"/>
  <c r="BY25" i="6" s="1"/>
  <c r="AJ25" i="6"/>
  <c r="AO25" i="6" s="1"/>
  <c r="AI25" i="6"/>
  <c r="BC25" i="6" s="1"/>
  <c r="BW25" i="6" s="1"/>
  <c r="AH25" i="6"/>
  <c r="BB25" i="6" s="1"/>
  <c r="BV25" i="6" s="1"/>
  <c r="AG25" i="6"/>
  <c r="BA25" i="6" s="1"/>
  <c r="BU25" i="6" s="1"/>
  <c r="AF25" i="6"/>
  <c r="AZ25" i="6" s="1"/>
  <c r="F25" i="6"/>
  <c r="G25" i="6" s="1"/>
  <c r="C25" i="6"/>
  <c r="BS24" i="6"/>
  <c r="AY24" i="6"/>
  <c r="AV24" i="6"/>
  <c r="AX24" i="6" s="1"/>
  <c r="AU24" i="6"/>
  <c r="AL24" i="6"/>
  <c r="AK24" i="6"/>
  <c r="AJ24" i="6"/>
  <c r="AI24" i="6"/>
  <c r="AH24" i="6"/>
  <c r="AG24" i="6"/>
  <c r="AF24" i="6"/>
  <c r="F24" i="6"/>
  <c r="G24" i="6" s="1"/>
  <c r="C24" i="6"/>
  <c r="BS23" i="6"/>
  <c r="AY23" i="6"/>
  <c r="AV23" i="6"/>
  <c r="AW23" i="6" s="1"/>
  <c r="AU23" i="6"/>
  <c r="AL23" i="6"/>
  <c r="BF23" i="6" s="1"/>
  <c r="BZ23" i="6" s="1"/>
  <c r="CJ23" i="6" s="1"/>
  <c r="AK23" i="6"/>
  <c r="BE23" i="6" s="1"/>
  <c r="BY23" i="6" s="1"/>
  <c r="AJ23" i="6"/>
  <c r="BD23" i="6" s="1"/>
  <c r="AI23" i="6"/>
  <c r="BC23" i="6" s="1"/>
  <c r="BW23" i="6" s="1"/>
  <c r="AH23" i="6"/>
  <c r="BB23" i="6" s="1"/>
  <c r="BV23" i="6" s="1"/>
  <c r="CF23" i="6" s="1"/>
  <c r="AG23" i="6"/>
  <c r="BA23" i="6" s="1"/>
  <c r="BU23" i="6" s="1"/>
  <c r="AF23" i="6"/>
  <c r="AM23" i="6" s="1"/>
  <c r="F23" i="6"/>
  <c r="G23" i="6" s="1"/>
  <c r="C23" i="6"/>
  <c r="BS22" i="6"/>
  <c r="AY22" i="6"/>
  <c r="AV22" i="6"/>
  <c r="AX22" i="6" s="1"/>
  <c r="AU22" i="6"/>
  <c r="AL22" i="6"/>
  <c r="AK22" i="6"/>
  <c r="AJ22" i="6"/>
  <c r="AI22" i="6"/>
  <c r="AH22" i="6"/>
  <c r="AG22" i="6"/>
  <c r="AF22" i="6"/>
  <c r="F22" i="6"/>
  <c r="G22" i="6" s="1"/>
  <c r="C22" i="6"/>
  <c r="BS21" i="6"/>
  <c r="AY21" i="6"/>
  <c r="AV21" i="6"/>
  <c r="AX21" i="6" s="1"/>
  <c r="AU21" i="6"/>
  <c r="AL21" i="6"/>
  <c r="BF21" i="6" s="1"/>
  <c r="BZ21" i="6" s="1"/>
  <c r="AK21" i="6"/>
  <c r="BE21" i="6" s="1"/>
  <c r="BY21" i="6" s="1"/>
  <c r="AJ21" i="6"/>
  <c r="BD21" i="6" s="1"/>
  <c r="BI21" i="6" s="1"/>
  <c r="AI21" i="6"/>
  <c r="BC21" i="6" s="1"/>
  <c r="BW21" i="6" s="1"/>
  <c r="AH21" i="6"/>
  <c r="BB21" i="6" s="1"/>
  <c r="BV21" i="6" s="1"/>
  <c r="AG21" i="6"/>
  <c r="BA21" i="6" s="1"/>
  <c r="BU21" i="6" s="1"/>
  <c r="AF21" i="6"/>
  <c r="AM21" i="6" s="1"/>
  <c r="F21" i="6"/>
  <c r="G21" i="6" s="1"/>
  <c r="J21" i="6" s="1"/>
  <c r="C21" i="6"/>
  <c r="BZ20" i="6"/>
  <c r="BY20" i="6"/>
  <c r="BX20" i="6"/>
  <c r="CH20" i="6" s="1"/>
  <c r="BW20" i="6"/>
  <c r="CG20" i="6" s="1"/>
  <c r="BV20" i="6"/>
  <c r="BU20" i="6"/>
  <c r="BT20" i="6"/>
  <c r="CD20" i="6" s="1"/>
  <c r="AY20" i="6"/>
  <c r="AV20" i="6"/>
  <c r="AW20" i="6" s="1"/>
  <c r="AU20" i="6"/>
  <c r="AL20" i="6"/>
  <c r="AK20" i="6"/>
  <c r="AJ20" i="6"/>
  <c r="AI20" i="6"/>
  <c r="AH20" i="6"/>
  <c r="AG20" i="6"/>
  <c r="AF20" i="6"/>
  <c r="F20" i="6"/>
  <c r="G20" i="6" s="1"/>
  <c r="BK21" i="6" s="1"/>
  <c r="BZ19" i="6"/>
  <c r="CJ19" i="6" s="1"/>
  <c r="BY19" i="6"/>
  <c r="BX19" i="6"/>
  <c r="CH19" i="6" s="1"/>
  <c r="BW19" i="6"/>
  <c r="BV19" i="6"/>
  <c r="BU19" i="6"/>
  <c r="BT19" i="6"/>
  <c r="BQ19" i="6"/>
  <c r="AX19" i="6"/>
  <c r="AW19" i="6"/>
  <c r="BS16" i="6"/>
  <c r="AO16" i="6"/>
  <c r="AN16" i="6"/>
  <c r="AM16" i="6"/>
  <c r="C16" i="6"/>
  <c r="AV16" i="6" s="1"/>
  <c r="BS15" i="6"/>
  <c r="BF15" i="6"/>
  <c r="BZ15" i="6" s="1"/>
  <c r="BE15" i="6"/>
  <c r="BY15" i="6" s="1"/>
  <c r="BD15" i="6"/>
  <c r="BX15" i="6" s="1"/>
  <c r="BC15" i="6"/>
  <c r="BW15" i="6" s="1"/>
  <c r="BB15" i="6"/>
  <c r="BV15" i="6" s="1"/>
  <c r="BA15" i="6"/>
  <c r="BU15" i="6" s="1"/>
  <c r="CE15" i="6" s="1"/>
  <c r="AZ15" i="6"/>
  <c r="BT15" i="6" s="1"/>
  <c r="AV15" i="6"/>
  <c r="AX15" i="6" s="1"/>
  <c r="AU15" i="6"/>
  <c r="AO15" i="6"/>
  <c r="BI15" i="6" s="1"/>
  <c r="AN15" i="6"/>
  <c r="BH15" i="6" s="1"/>
  <c r="AM15" i="6"/>
  <c r="BG15" i="6" s="1"/>
  <c r="F15" i="6"/>
  <c r="G15" i="6" s="1"/>
  <c r="BC16" i="6" s="1"/>
  <c r="BW16" i="6" s="1"/>
  <c r="C15" i="6"/>
  <c r="BS14" i="6"/>
  <c r="AY14" i="6"/>
  <c r="AO14" i="6"/>
  <c r="AN14" i="6"/>
  <c r="AM14" i="6"/>
  <c r="F14" i="6"/>
  <c r="G14" i="6" s="1"/>
  <c r="BK15" i="6" s="1"/>
  <c r="C14" i="6"/>
  <c r="AU14" i="6" s="1"/>
  <c r="BS13" i="6"/>
  <c r="AY13" i="6"/>
  <c r="AO13" i="6"/>
  <c r="AN13" i="6"/>
  <c r="AM13" i="6"/>
  <c r="F13" i="6"/>
  <c r="G13" i="6" s="1"/>
  <c r="C13" i="6"/>
  <c r="AV13" i="6" s="1"/>
  <c r="BS12" i="6"/>
  <c r="AY12" i="6"/>
  <c r="AV12" i="6"/>
  <c r="AW12" i="6" s="1"/>
  <c r="AU12" i="6"/>
  <c r="AO12" i="6"/>
  <c r="AN12" i="6"/>
  <c r="AM12" i="6"/>
  <c r="F12" i="6"/>
  <c r="G12" i="6" s="1"/>
  <c r="BJ13" i="6" s="1"/>
  <c r="C12" i="6"/>
  <c r="BS11" i="6"/>
  <c r="AY11" i="6"/>
  <c r="AO11" i="6"/>
  <c r="AN11" i="6"/>
  <c r="AM11" i="6"/>
  <c r="F11" i="6"/>
  <c r="G11" i="6" s="1"/>
  <c r="BJ12" i="6" s="1"/>
  <c r="C11" i="6"/>
  <c r="AV11" i="6" s="1"/>
  <c r="BS10" i="6"/>
  <c r="BF10" i="6"/>
  <c r="BZ10" i="6" s="1"/>
  <c r="CJ10" i="6" s="1"/>
  <c r="BE10" i="6"/>
  <c r="BY10" i="6" s="1"/>
  <c r="BD10" i="6"/>
  <c r="BX10" i="6" s="1"/>
  <c r="BC10" i="6"/>
  <c r="BW10" i="6" s="1"/>
  <c r="BB10" i="6"/>
  <c r="BV10" i="6" s="1"/>
  <c r="CF10" i="6" s="1"/>
  <c r="BA10" i="6"/>
  <c r="BU10" i="6" s="1"/>
  <c r="AZ10" i="6"/>
  <c r="BT10" i="6" s="1"/>
  <c r="AY10" i="6"/>
  <c r="AV10" i="6"/>
  <c r="AW10" i="6" s="1"/>
  <c r="AU10" i="6"/>
  <c r="AO10" i="6"/>
  <c r="BI10" i="6" s="1"/>
  <c r="AN10" i="6"/>
  <c r="BH10" i="6" s="1"/>
  <c r="AM10" i="6"/>
  <c r="BG10" i="6" s="1"/>
  <c r="F10" i="6"/>
  <c r="G10" i="6" s="1"/>
  <c r="C10" i="6"/>
  <c r="BS9" i="6"/>
  <c r="AY9" i="6"/>
  <c r="AO9" i="6"/>
  <c r="AN9" i="6"/>
  <c r="AM9" i="6"/>
  <c r="F9" i="6"/>
  <c r="G9" i="6" s="1"/>
  <c r="C9" i="6"/>
  <c r="AV9" i="6" s="1"/>
  <c r="BS8" i="6"/>
  <c r="BF8" i="6"/>
  <c r="BZ8" i="6" s="1"/>
  <c r="BE8" i="6"/>
  <c r="BY8" i="6" s="1"/>
  <c r="BD8" i="6"/>
  <c r="BX8" i="6" s="1"/>
  <c r="BC8" i="6"/>
  <c r="BW8" i="6" s="1"/>
  <c r="BB8" i="6"/>
  <c r="BV8" i="6" s="1"/>
  <c r="BA8" i="6"/>
  <c r="BU8" i="6" s="1"/>
  <c r="CE8" i="6" s="1"/>
  <c r="AZ8" i="6"/>
  <c r="BT8" i="6" s="1"/>
  <c r="CA8" i="6" s="1"/>
  <c r="AY8" i="6"/>
  <c r="AV8" i="6"/>
  <c r="AU8" i="6"/>
  <c r="AO8" i="6"/>
  <c r="BI8" i="6" s="1"/>
  <c r="AN8" i="6"/>
  <c r="BH8" i="6" s="1"/>
  <c r="AM8" i="6"/>
  <c r="BG8" i="6" s="1"/>
  <c r="F8" i="6"/>
  <c r="G8" i="6" s="1"/>
  <c r="BJ9" i="6" s="1"/>
  <c r="C8" i="6"/>
  <c r="BS7" i="6"/>
  <c r="AY7" i="6"/>
  <c r="AO7" i="6"/>
  <c r="AN7" i="6"/>
  <c r="AM7" i="6"/>
  <c r="F7" i="6"/>
  <c r="G7" i="6" s="1"/>
  <c r="BK8" i="6" s="1"/>
  <c r="C7" i="6"/>
  <c r="AV7" i="6" s="1"/>
  <c r="BS6" i="6"/>
  <c r="BF6" i="6"/>
  <c r="BZ6" i="6" s="1"/>
  <c r="BE6" i="6"/>
  <c r="BY6" i="6" s="1"/>
  <c r="BD6" i="6"/>
  <c r="BX6" i="6" s="1"/>
  <c r="BC6" i="6"/>
  <c r="BW6" i="6" s="1"/>
  <c r="CG6" i="6" s="1"/>
  <c r="BB6" i="6"/>
  <c r="BV6" i="6" s="1"/>
  <c r="BA6" i="6"/>
  <c r="BU6" i="6" s="1"/>
  <c r="AZ6" i="6"/>
  <c r="BT6" i="6" s="1"/>
  <c r="AY6" i="6"/>
  <c r="AV6" i="6"/>
  <c r="AW6" i="6" s="1"/>
  <c r="AU6" i="6"/>
  <c r="AO6" i="6"/>
  <c r="BI6" i="6" s="1"/>
  <c r="AN6" i="6"/>
  <c r="BH6" i="6" s="1"/>
  <c r="AM6" i="6"/>
  <c r="BG6" i="6" s="1"/>
  <c r="F6" i="6"/>
  <c r="G6" i="6" s="1"/>
  <c r="C6" i="6"/>
  <c r="BZ5" i="6"/>
  <c r="CJ5" i="6" s="1"/>
  <c r="BY5" i="6"/>
  <c r="CI5" i="6" s="1"/>
  <c r="CM5" i="6" s="1"/>
  <c r="BX5" i="6"/>
  <c r="CH5" i="6" s="1"/>
  <c r="BW5" i="6"/>
  <c r="BV5" i="6"/>
  <c r="BU5" i="6"/>
  <c r="CE5" i="6" s="1"/>
  <c r="BT5" i="6"/>
  <c r="CD5" i="6" s="1"/>
  <c r="BS5" i="6"/>
  <c r="BR5" i="6"/>
  <c r="BQ5" i="6"/>
  <c r="AY5" i="6"/>
  <c r="AV5" i="6"/>
  <c r="AX5" i="6" s="1"/>
  <c r="AU5" i="6"/>
  <c r="AO5" i="6"/>
  <c r="AN5" i="6"/>
  <c r="AM5" i="6"/>
  <c r="F5" i="6"/>
  <c r="G5" i="6" s="1"/>
  <c r="BS4" i="6"/>
  <c r="BR4" i="6"/>
  <c r="BQ4" i="6"/>
  <c r="BI4" i="6"/>
  <c r="BH4" i="6"/>
  <c r="BG4" i="6"/>
  <c r="BF4" i="6"/>
  <c r="BZ4" i="6" s="1"/>
  <c r="CJ4" i="6" s="1"/>
  <c r="BE4" i="6"/>
  <c r="BY4" i="6" s="1"/>
  <c r="BD4" i="6"/>
  <c r="BX4" i="6" s="1"/>
  <c r="CH4" i="6" s="1"/>
  <c r="BC4" i="6"/>
  <c r="BW4" i="6" s="1"/>
  <c r="BB4" i="6"/>
  <c r="BV4" i="6" s="1"/>
  <c r="CF4" i="6" s="1"/>
  <c r="BA4" i="6"/>
  <c r="BU4" i="6" s="1"/>
  <c r="AZ4" i="6"/>
  <c r="BT4" i="6" s="1"/>
  <c r="AV4" i="6"/>
  <c r="AU4" i="6"/>
  <c r="AX6" i="6" l="1"/>
  <c r="AW24" i="6"/>
  <c r="AX39" i="7"/>
  <c r="AP40" i="7"/>
  <c r="AV8" i="7"/>
  <c r="AX34" i="7"/>
  <c r="AP35" i="7"/>
  <c r="AP38" i="7"/>
  <c r="AV10" i="7"/>
  <c r="AY33" i="7"/>
  <c r="BB35" i="7"/>
  <c r="AO38" i="7"/>
  <c r="BA43" i="7"/>
  <c r="BF52" i="7"/>
  <c r="BZ52" i="7" s="1"/>
  <c r="AX52" i="7"/>
  <c r="K54" i="7"/>
  <c r="AO55" i="7"/>
  <c r="AV22" i="7"/>
  <c r="AX47" i="7"/>
  <c r="AX5" i="7"/>
  <c r="AY35" i="7"/>
  <c r="AY40" i="7"/>
  <c r="BK49" i="7"/>
  <c r="K48" i="7"/>
  <c r="BD49" i="7"/>
  <c r="BX49" i="7" s="1"/>
  <c r="BM44" i="7"/>
  <c r="K43" i="7"/>
  <c r="BB39" i="7"/>
  <c r="K24" i="7"/>
  <c r="BB25" i="7"/>
  <c r="J26" i="7"/>
  <c r="AY28" i="7"/>
  <c r="BD40" i="7"/>
  <c r="BX40" i="7" s="1"/>
  <c r="BB42" i="7"/>
  <c r="BF42" i="7"/>
  <c r="BZ42" i="7" s="1"/>
  <c r="AY43" i="7"/>
  <c r="AO45" i="7"/>
  <c r="AY48" i="7"/>
  <c r="BC49" i="7"/>
  <c r="BG49" i="7"/>
  <c r="CA49" i="7" s="1"/>
  <c r="AV20" i="7"/>
  <c r="J27" i="7"/>
  <c r="BA27" i="7"/>
  <c r="AX56" i="7"/>
  <c r="AV6" i="7"/>
  <c r="AW9" i="7"/>
  <c r="BK27" i="7"/>
  <c r="AP39" i="7"/>
  <c r="J33" i="7"/>
  <c r="BL34" i="7"/>
  <c r="BG36" i="7"/>
  <c r="CA36" i="7" s="1"/>
  <c r="BK33" i="7"/>
  <c r="BF33" i="7"/>
  <c r="BZ33" i="7" s="1"/>
  <c r="BM41" i="7"/>
  <c r="BK41" i="7"/>
  <c r="K40" i="7"/>
  <c r="J40" i="7"/>
  <c r="BL41" i="7"/>
  <c r="K45" i="7"/>
  <c r="BB46" i="7"/>
  <c r="BG56" i="7"/>
  <c r="CA56" i="7" s="1"/>
  <c r="BM45" i="7"/>
  <c r="BC48" i="7"/>
  <c r="BD51" i="7"/>
  <c r="BX51" i="7" s="1"/>
  <c r="BF56" i="7"/>
  <c r="BZ56" i="7" s="1"/>
  <c r="CI5" i="7"/>
  <c r="AV7" i="7"/>
  <c r="AW16" i="7"/>
  <c r="AV18" i="7"/>
  <c r="J25" i="7"/>
  <c r="AX26" i="7" s="1"/>
  <c r="AX25" i="7"/>
  <c r="BG25" i="7"/>
  <c r="CA25" i="7" s="1"/>
  <c r="BG26" i="7"/>
  <c r="CA26" i="7" s="1"/>
  <c r="AX27" i="7"/>
  <c r="BF27" i="7"/>
  <c r="BZ27" i="7" s="1"/>
  <c r="BC28" i="7"/>
  <c r="AN31" i="7"/>
  <c r="BA31" i="7"/>
  <c r="BI31" i="7" s="1"/>
  <c r="AO32" i="7"/>
  <c r="AP32" i="7"/>
  <c r="AN37" i="7"/>
  <c r="BA41" i="7"/>
  <c r="BE41" i="7"/>
  <c r="BY41" i="7" s="1"/>
  <c r="BC42" i="7"/>
  <c r="BG42" i="7"/>
  <c r="CA42" i="7" s="1"/>
  <c r="J44" i="7"/>
  <c r="BF44" i="7"/>
  <c r="BZ44" i="7" s="1"/>
  <c r="BB45" i="7"/>
  <c r="BF45" i="7"/>
  <c r="BZ45" i="7" s="1"/>
  <c r="BC47" i="7"/>
  <c r="BG47" i="7"/>
  <c r="CA47" i="7" s="1"/>
  <c r="AN49" i="7"/>
  <c r="BL49" i="7"/>
  <c r="AX50" i="7"/>
  <c r="AN52" i="7"/>
  <c r="BE52" i="7"/>
  <c r="J53" i="7"/>
  <c r="BF53" i="7"/>
  <c r="BZ53" i="7" s="1"/>
  <c r="AY53" i="7"/>
  <c r="BC33" i="7"/>
  <c r="BA34" i="7"/>
  <c r="BI34" i="7" s="1"/>
  <c r="BD41" i="7"/>
  <c r="BX41" i="7" s="1"/>
  <c r="CH41" i="7" s="1"/>
  <c r="BG46" i="7"/>
  <c r="CA46" i="7" s="1"/>
  <c r="BB50" i="7"/>
  <c r="CJ5" i="7"/>
  <c r="CN5" i="7" s="1"/>
  <c r="K25" i="7"/>
  <c r="AY26" i="7" s="1"/>
  <c r="BM25" i="7"/>
  <c r="BW25" i="7" s="1"/>
  <c r="BM26" i="7"/>
  <c r="BW26" i="7" s="1"/>
  <c r="AN33" i="7"/>
  <c r="BE33" i="7"/>
  <c r="BY33" i="7" s="1"/>
  <c r="BF35" i="7"/>
  <c r="BZ35" i="7" s="1"/>
  <c r="BA36" i="7"/>
  <c r="BE36" i="7"/>
  <c r="BC38" i="7"/>
  <c r="BG38" i="7"/>
  <c r="CA38" i="7" s="1"/>
  <c r="BA38" i="7"/>
  <c r="BB40" i="7"/>
  <c r="BC40" i="7"/>
  <c r="BB41" i="7"/>
  <c r="BF41" i="7"/>
  <c r="BZ41" i="7" s="1"/>
  <c r="CJ41" i="7" s="1"/>
  <c r="BD42" i="7"/>
  <c r="BX42" i="7" s="1"/>
  <c r="AO42" i="7"/>
  <c r="BM42" i="7"/>
  <c r="AP43" i="7"/>
  <c r="K44" i="7"/>
  <c r="AN44" i="7"/>
  <c r="BG44" i="7"/>
  <c r="CA44" i="7" s="1"/>
  <c r="BB44" i="7"/>
  <c r="AN45" i="7"/>
  <c r="BG45" i="7"/>
  <c r="CA45" i="7" s="1"/>
  <c r="BA45" i="7"/>
  <c r="AN46" i="7"/>
  <c r="BA49" i="7"/>
  <c r="BE49" i="7"/>
  <c r="AO50" i="7"/>
  <c r="BB52" i="7"/>
  <c r="K53" i="7"/>
  <c r="BC53" i="7"/>
  <c r="BG53" i="7"/>
  <c r="CA53" i="7" s="1"/>
  <c r="CK53" i="7" s="1"/>
  <c r="CF5" i="7"/>
  <c r="BB26" i="7"/>
  <c r="BD32" i="7"/>
  <c r="BX32" i="7" s="1"/>
  <c r="BG33" i="7"/>
  <c r="CA33" i="7" s="1"/>
  <c r="BC36" i="7"/>
  <c r="BC46" i="7"/>
  <c r="BF50" i="7"/>
  <c r="BZ50" i="7" s="1"/>
  <c r="AX4" i="7"/>
  <c r="CE5" i="7"/>
  <c r="CM5" i="7" s="1"/>
  <c r="AW12" i="7"/>
  <c r="J24" i="7"/>
  <c r="BE31" i="7"/>
  <c r="BJ31" i="7" s="1"/>
  <c r="AN34" i="7"/>
  <c r="AN36" i="7"/>
  <c r="BF36" i="7"/>
  <c r="BZ36" i="7" s="1"/>
  <c r="AY36" i="7"/>
  <c r="BD38" i="7"/>
  <c r="BX38" i="7" s="1"/>
  <c r="BG41" i="7"/>
  <c r="CA41" i="7" s="1"/>
  <c r="CK41" i="7" s="1"/>
  <c r="AP42" i="7"/>
  <c r="J43" i="7"/>
  <c r="BD44" i="7"/>
  <c r="BX44" i="7" s="1"/>
  <c r="BL44" i="7"/>
  <c r="BD45" i="7"/>
  <c r="BX45" i="7" s="1"/>
  <c r="BL45" i="7"/>
  <c r="BV45" i="7" s="1"/>
  <c r="J48" i="7"/>
  <c r="CH49" i="7" s="1"/>
  <c r="BB48" i="7"/>
  <c r="BB49" i="7"/>
  <c r="BF49" i="7"/>
  <c r="BZ49" i="7" s="1"/>
  <c r="AN50" i="7"/>
  <c r="AP50" i="7"/>
  <c r="BA50" i="7"/>
  <c r="J52" i="7"/>
  <c r="BC52" i="7"/>
  <c r="BG52" i="7"/>
  <c r="CA52" i="7" s="1"/>
  <c r="BG54" i="7"/>
  <c r="CA54" i="7" s="1"/>
  <c r="BD55" i="7"/>
  <c r="BX55" i="7" s="1"/>
  <c r="CI4" i="7"/>
  <c r="CE14" i="7"/>
  <c r="CC14" i="7"/>
  <c r="CB14" i="7"/>
  <c r="CG16" i="7"/>
  <c r="CH10" i="7"/>
  <c r="CF14" i="7"/>
  <c r="CD14" i="7"/>
  <c r="CJ14" i="7"/>
  <c r="CN14" i="7" s="1"/>
  <c r="CH16" i="7"/>
  <c r="CH20" i="7"/>
  <c r="CC4" i="7"/>
  <c r="CB4" i="7"/>
  <c r="CE4" i="7"/>
  <c r="CK10" i="7"/>
  <c r="CH18" i="7"/>
  <c r="CG4" i="7"/>
  <c r="CE10" i="7"/>
  <c r="CB10" i="7"/>
  <c r="CC10" i="7"/>
  <c r="CI10" i="7"/>
  <c r="CG14" i="7"/>
  <c r="CK14" i="7"/>
  <c r="CE16" i="7"/>
  <c r="CC16" i="7"/>
  <c r="CB16" i="7"/>
  <c r="CI16" i="7"/>
  <c r="CG37" i="7"/>
  <c r="CG10" i="7"/>
  <c r="CI14" i="7"/>
  <c r="CK16" i="7"/>
  <c r="BK6" i="7"/>
  <c r="BG6" i="7"/>
  <c r="CA6" i="7" s="1"/>
  <c r="BC6" i="7"/>
  <c r="K5" i="7"/>
  <c r="AY6" i="7" s="1"/>
  <c r="BF6" i="7"/>
  <c r="BZ6" i="7" s="1"/>
  <c r="BB6" i="7"/>
  <c r="J5" i="7"/>
  <c r="AX6" i="7" s="1"/>
  <c r="BD6" i="7"/>
  <c r="BX6" i="7" s="1"/>
  <c r="BM6" i="7"/>
  <c r="BE6" i="7"/>
  <c r="BY6" i="7" s="1"/>
  <c r="BA6" i="7"/>
  <c r="BL6" i="7"/>
  <c r="CK4" i="7"/>
  <c r="CF10" i="7"/>
  <c r="CD10" i="7"/>
  <c r="CJ10" i="7"/>
  <c r="CN10" i="7" s="1"/>
  <c r="CH14" i="7"/>
  <c r="CF16" i="7"/>
  <c r="CD16" i="7"/>
  <c r="CJ16" i="7"/>
  <c r="CN16" i="7" s="1"/>
  <c r="CD4" i="7"/>
  <c r="BD9" i="7"/>
  <c r="BX9" i="7" s="1"/>
  <c r="BL10" i="7"/>
  <c r="BD11" i="7"/>
  <c r="BX11" i="7" s="1"/>
  <c r="BL11" i="7"/>
  <c r="BD12" i="7"/>
  <c r="BX12" i="7" s="1"/>
  <c r="BL12" i="7"/>
  <c r="BL14" i="7"/>
  <c r="BD15" i="7"/>
  <c r="BX15" i="7" s="1"/>
  <c r="BL15" i="7"/>
  <c r="BF17" i="7"/>
  <c r="BZ17" i="7" s="1"/>
  <c r="BB17" i="7"/>
  <c r="BM17" i="7"/>
  <c r="BE17" i="7"/>
  <c r="BY17" i="7" s="1"/>
  <c r="BA17" i="7"/>
  <c r="BL16" i="7"/>
  <c r="BK18" i="7"/>
  <c r="BM18" i="7"/>
  <c r="BC17" i="7"/>
  <c r="BK20" i="7"/>
  <c r="K19" i="7"/>
  <c r="AY20" i="7" s="1"/>
  <c r="BM20" i="7"/>
  <c r="J19" i="7"/>
  <c r="AX20" i="7" s="1"/>
  <c r="BL23" i="7"/>
  <c r="BM23" i="7"/>
  <c r="BG23" i="7"/>
  <c r="CA23" i="7" s="1"/>
  <c r="BC23" i="7"/>
  <c r="BK23" i="7"/>
  <c r="BF23" i="7"/>
  <c r="BZ23" i="7" s="1"/>
  <c r="BB23" i="7"/>
  <c r="K22" i="7"/>
  <c r="BE23" i="7"/>
  <c r="BY23" i="7" s="1"/>
  <c r="BA23" i="7"/>
  <c r="J22" i="7"/>
  <c r="AY23" i="7"/>
  <c r="AX23" i="7"/>
  <c r="CK31" i="7"/>
  <c r="BU37" i="7"/>
  <c r="BI37" i="7"/>
  <c r="BH37" i="7"/>
  <c r="BU45" i="7"/>
  <c r="CC5" i="7"/>
  <c r="CG5" i="7"/>
  <c r="CK5" i="7"/>
  <c r="J6" i="7"/>
  <c r="AX7" i="7" s="1"/>
  <c r="J7" i="7"/>
  <c r="AX8" i="7" s="1"/>
  <c r="BA7" i="7"/>
  <c r="BU7" i="7" s="1"/>
  <c r="BE7" i="7"/>
  <c r="BY7" i="7" s="1"/>
  <c r="BM7" i="7"/>
  <c r="J8" i="7"/>
  <c r="BA8" i="7"/>
  <c r="BU8" i="7" s="1"/>
  <c r="BE8" i="7"/>
  <c r="BY8" i="7" s="1"/>
  <c r="BM8" i="7"/>
  <c r="J9" i="7"/>
  <c r="AX10" i="7" s="1"/>
  <c r="BA9" i="7"/>
  <c r="BU9" i="7" s="1"/>
  <c r="BE9" i="7"/>
  <c r="BY9" i="7" s="1"/>
  <c r="BM9" i="7"/>
  <c r="J10" i="7"/>
  <c r="BM10" i="7"/>
  <c r="J11" i="7"/>
  <c r="AX11" i="7"/>
  <c r="BA11" i="7"/>
  <c r="BU11" i="7" s="1"/>
  <c r="BE11" i="7"/>
  <c r="BY11" i="7" s="1"/>
  <c r="BM11" i="7"/>
  <c r="J12" i="7"/>
  <c r="BA12" i="7"/>
  <c r="BU12" i="7" s="1"/>
  <c r="BE12" i="7"/>
  <c r="BY12" i="7" s="1"/>
  <c r="BM12" i="7"/>
  <c r="J13" i="7"/>
  <c r="AX13" i="7"/>
  <c r="BA13" i="7"/>
  <c r="BU13" i="7" s="1"/>
  <c r="BE13" i="7"/>
  <c r="BY13" i="7" s="1"/>
  <c r="BM13" i="7"/>
  <c r="J14" i="7"/>
  <c r="AX14" i="7"/>
  <c r="BM14" i="7"/>
  <c r="J15" i="7"/>
  <c r="AX15" i="7"/>
  <c r="BA15" i="7"/>
  <c r="BU15" i="7" s="1"/>
  <c r="BE15" i="7"/>
  <c r="BY15" i="7" s="1"/>
  <c r="BM15" i="7"/>
  <c r="J16" i="7"/>
  <c r="BM16" i="7"/>
  <c r="J17" i="7"/>
  <c r="AX18" i="7" s="1"/>
  <c r="AY17" i="7"/>
  <c r="BD17" i="7"/>
  <c r="BX17" i="7" s="1"/>
  <c r="BL17" i="7"/>
  <c r="CE18" i="7"/>
  <c r="CC18" i="7"/>
  <c r="CI18" i="7"/>
  <c r="BL18" i="7"/>
  <c r="CF18" i="7"/>
  <c r="CG20" i="7"/>
  <c r="CK20" i="7"/>
  <c r="CH31" i="7"/>
  <c r="BD7" i="7"/>
  <c r="BX7" i="7" s="1"/>
  <c r="BL7" i="7"/>
  <c r="BD8" i="7"/>
  <c r="BX8" i="7" s="1"/>
  <c r="BL8" i="7"/>
  <c r="BL9" i="7"/>
  <c r="BD13" i="7"/>
  <c r="BX13" i="7" s="1"/>
  <c r="BL13" i="7"/>
  <c r="BK17" i="7"/>
  <c r="BK19" i="7"/>
  <c r="BG19" i="7"/>
  <c r="CA19" i="7" s="1"/>
  <c r="BC19" i="7"/>
  <c r="BF19" i="7"/>
  <c r="BZ19" i="7" s="1"/>
  <c r="BB19" i="7"/>
  <c r="K18" i="7"/>
  <c r="BM19" i="7"/>
  <c r="BE19" i="7"/>
  <c r="BY19" i="7" s="1"/>
  <c r="BA19" i="7"/>
  <c r="BU19" i="7" s="1"/>
  <c r="J18" i="7"/>
  <c r="CH19" i="7" s="1"/>
  <c r="CD20" i="7"/>
  <c r="AY21" i="7"/>
  <c r="AX21" i="7"/>
  <c r="CJ31" i="7"/>
  <c r="AY38" i="7"/>
  <c r="AX38" i="7"/>
  <c r="CD5" i="7"/>
  <c r="K6" i="7"/>
  <c r="AY7" i="7" s="1"/>
  <c r="K7" i="7"/>
  <c r="AY8" i="7" s="1"/>
  <c r="BB7" i="7"/>
  <c r="BF7" i="7"/>
  <c r="BZ7" i="7" s="1"/>
  <c r="K8" i="7"/>
  <c r="BB8" i="7"/>
  <c r="BF8" i="7"/>
  <c r="BZ8" i="7" s="1"/>
  <c r="K9" i="7"/>
  <c r="AY10" i="7" s="1"/>
  <c r="BB9" i="7"/>
  <c r="BF9" i="7"/>
  <c r="BZ9" i="7" s="1"/>
  <c r="K10" i="7"/>
  <c r="K11" i="7"/>
  <c r="BB11" i="7"/>
  <c r="BF11" i="7"/>
  <c r="BZ11" i="7" s="1"/>
  <c r="K12" i="7"/>
  <c r="BB12" i="7"/>
  <c r="BF12" i="7"/>
  <c r="BZ12" i="7" s="1"/>
  <c r="K13" i="7"/>
  <c r="BB13" i="7"/>
  <c r="BF13" i="7"/>
  <c r="BZ13" i="7" s="1"/>
  <c r="K14" i="7"/>
  <c r="K15" i="7"/>
  <c r="BB15" i="7"/>
  <c r="BF15" i="7"/>
  <c r="BZ15" i="7" s="1"/>
  <c r="K16" i="7"/>
  <c r="K17" i="7"/>
  <c r="AY18" i="7" s="1"/>
  <c r="BG17" i="7"/>
  <c r="CA17" i="7" s="1"/>
  <c r="CD18" i="7"/>
  <c r="CJ18" i="7"/>
  <c r="CN18" i="7" s="1"/>
  <c r="AY19" i="7"/>
  <c r="AX19" i="7"/>
  <c r="BK21" i="7"/>
  <c r="BG21" i="7"/>
  <c r="CA21" i="7" s="1"/>
  <c r="BC21" i="7"/>
  <c r="BF21" i="7"/>
  <c r="BZ21" i="7" s="1"/>
  <c r="BB21" i="7"/>
  <c r="BV21" i="7" s="1"/>
  <c r="K20" i="7"/>
  <c r="BM21" i="7"/>
  <c r="BE21" i="7"/>
  <c r="BY21" i="7" s="1"/>
  <c r="BA21" i="7"/>
  <c r="BU21" i="7" s="1"/>
  <c r="J20" i="7"/>
  <c r="BK22" i="7"/>
  <c r="BG22" i="7"/>
  <c r="CA22" i="7" s="1"/>
  <c r="BC22" i="7"/>
  <c r="BF22" i="7"/>
  <c r="BZ22" i="7" s="1"/>
  <c r="BB22" i="7"/>
  <c r="K21" i="7"/>
  <c r="AY22" i="7" s="1"/>
  <c r="BM22" i="7"/>
  <c r="BE22" i="7"/>
  <c r="BY22" i="7" s="1"/>
  <c r="BA22" i="7"/>
  <c r="BU22" i="7" s="1"/>
  <c r="J21" i="7"/>
  <c r="CH22" i="7" s="1"/>
  <c r="BL24" i="7"/>
  <c r="BD24" i="7"/>
  <c r="BX24" i="7" s="1"/>
  <c r="BM24" i="7"/>
  <c r="BG24" i="7"/>
  <c r="CA24" i="7" s="1"/>
  <c r="BB24" i="7"/>
  <c r="BV24" i="7" s="1"/>
  <c r="BK24" i="7"/>
  <c r="BF24" i="7"/>
  <c r="BZ24" i="7" s="1"/>
  <c r="BA24" i="7"/>
  <c r="K23" i="7"/>
  <c r="AY24" i="7" s="1"/>
  <c r="BE24" i="7"/>
  <c r="BY24" i="7" s="1"/>
  <c r="J23" i="7"/>
  <c r="AX24" i="7" s="1"/>
  <c r="BC41" i="7"/>
  <c r="AN41" i="7"/>
  <c r="BC7" i="7"/>
  <c r="BW7" i="7" s="1"/>
  <c r="BG7" i="7"/>
  <c r="CA7" i="7" s="1"/>
  <c r="BC8" i="7"/>
  <c r="BG8" i="7"/>
  <c r="CA8" i="7" s="1"/>
  <c r="BC9" i="7"/>
  <c r="BW9" i="7" s="1"/>
  <c r="BG9" i="7"/>
  <c r="CA9" i="7" s="1"/>
  <c r="BC11" i="7"/>
  <c r="BG11" i="7"/>
  <c r="CA11" i="7" s="1"/>
  <c r="BC12" i="7"/>
  <c r="BG12" i="7"/>
  <c r="CA12" i="7" s="1"/>
  <c r="BC13" i="7"/>
  <c r="BG13" i="7"/>
  <c r="CA13" i="7" s="1"/>
  <c r="BC15" i="7"/>
  <c r="BW15" i="7" s="1"/>
  <c r="BG15" i="7"/>
  <c r="CA15" i="7" s="1"/>
  <c r="CG18" i="7"/>
  <c r="CK18" i="7"/>
  <c r="BL19" i="7"/>
  <c r="CE20" i="7"/>
  <c r="CC20" i="7"/>
  <c r="CI20" i="7"/>
  <c r="BL20" i="7"/>
  <c r="CF20" i="7"/>
  <c r="BD21" i="7"/>
  <c r="BX21" i="7" s="1"/>
  <c r="BL22" i="7"/>
  <c r="BD23" i="7"/>
  <c r="BX23" i="7" s="1"/>
  <c r="BC24" i="7"/>
  <c r="CJ27" i="7"/>
  <c r="AN32" i="7"/>
  <c r="BA32" i="7"/>
  <c r="BE32" i="7"/>
  <c r="CH34" i="7"/>
  <c r="AV24" i="7"/>
  <c r="K26" i="7"/>
  <c r="K27" i="7"/>
  <c r="BB27" i="7"/>
  <c r="BG27" i="7"/>
  <c r="CA27" i="7" s="1"/>
  <c r="BM27" i="7"/>
  <c r="BW27" i="7" s="1"/>
  <c r="BE28" i="7"/>
  <c r="BY28" i="7" s="1"/>
  <c r="BB32" i="7"/>
  <c r="BF32" i="7"/>
  <c r="BZ32" i="7" s="1"/>
  <c r="BD33" i="7"/>
  <c r="BX33" i="7" s="1"/>
  <c r="AO33" i="7"/>
  <c r="BA33" i="7"/>
  <c r="CK34" i="7"/>
  <c r="BM37" i="7"/>
  <c r="K36" i="7"/>
  <c r="BL37" i="7"/>
  <c r="J36" i="7"/>
  <c r="CH37" i="7"/>
  <c r="AN42" i="7"/>
  <c r="BA42" i="7"/>
  <c r="BE42" i="7"/>
  <c r="BL25" i="7"/>
  <c r="BD25" i="7"/>
  <c r="BX25" i="7" s="1"/>
  <c r="BL26" i="7"/>
  <c r="BD26" i="7"/>
  <c r="BX26" i="7" s="1"/>
  <c r="BE25" i="7"/>
  <c r="BY25" i="7" s="1"/>
  <c r="AV26" i="7"/>
  <c r="BE26" i="7"/>
  <c r="BA28" i="7"/>
  <c r="BF28" i="7"/>
  <c r="BZ28" i="7" s="1"/>
  <c r="BK32" i="7"/>
  <c r="J31" i="7"/>
  <c r="AY31" i="7"/>
  <c r="AX31" i="7"/>
  <c r="BM33" i="7"/>
  <c r="BW33" i="7" s="1"/>
  <c r="K32" i="7"/>
  <c r="J32" i="7"/>
  <c r="BC32" i="7"/>
  <c r="BW32" i="7" s="1"/>
  <c r="BG32" i="7"/>
  <c r="CA32" i="7" s="1"/>
  <c r="AP33" i="7"/>
  <c r="BB33" i="7"/>
  <c r="BL33" i="7"/>
  <c r="BL35" i="7"/>
  <c r="BV35" i="7" s="1"/>
  <c r="K34" i="7"/>
  <c r="BK35" i="7"/>
  <c r="J34" i="7"/>
  <c r="CJ35" i="7" s="1"/>
  <c r="BM35" i="7"/>
  <c r="CG34" i="7"/>
  <c r="BK37" i="7"/>
  <c r="BL39" i="7"/>
  <c r="BV39" i="7" s="1"/>
  <c r="K38" i="7"/>
  <c r="BK39" i="7"/>
  <c r="J38" i="7"/>
  <c r="BM39" i="7"/>
  <c r="AN39" i="7"/>
  <c r="BA39" i="7"/>
  <c r="AO39" i="7"/>
  <c r="BE39" i="7"/>
  <c r="CK44" i="7"/>
  <c r="AN51" i="7"/>
  <c r="BA51" i="7"/>
  <c r="AO51" i="7"/>
  <c r="AP51" i="7"/>
  <c r="BE51" i="7"/>
  <c r="BA25" i="7"/>
  <c r="BF25" i="7"/>
  <c r="BZ25" i="7" s="1"/>
  <c r="BK25" i="7"/>
  <c r="BL27" i="7"/>
  <c r="BD27" i="7"/>
  <c r="BX27" i="7" s="1"/>
  <c r="BA26" i="7"/>
  <c r="BF26" i="7"/>
  <c r="BZ26" i="7" s="1"/>
  <c r="BK26" i="7"/>
  <c r="BL28" i="7"/>
  <c r="BD28" i="7"/>
  <c r="BX28" i="7" s="1"/>
  <c r="BE27" i="7"/>
  <c r="BY27" i="7" s="1"/>
  <c r="BB28" i="7"/>
  <c r="BG28" i="7"/>
  <c r="CA28" i="7" s="1"/>
  <c r="BM28" i="7"/>
  <c r="K31" i="7"/>
  <c r="BY31" i="7"/>
  <c r="CF31" i="7"/>
  <c r="AX32" i="7"/>
  <c r="BL32" i="7"/>
  <c r="BK34" i="7"/>
  <c r="BM34" i="7"/>
  <c r="K33" i="7"/>
  <c r="AN35" i="7"/>
  <c r="BA35" i="7"/>
  <c r="AO35" i="7"/>
  <c r="BE35" i="7"/>
  <c r="BY36" i="7"/>
  <c r="BF39" i="7"/>
  <c r="BZ39" i="7" s="1"/>
  <c r="BL43" i="7"/>
  <c r="BM43" i="7"/>
  <c r="K42" i="7"/>
  <c r="BK43" i="7"/>
  <c r="J42" i="7"/>
  <c r="BE43" i="7"/>
  <c r="BC43" i="7"/>
  <c r="BM36" i="7"/>
  <c r="BL36" i="7"/>
  <c r="K35" i="7"/>
  <c r="BB36" i="7"/>
  <c r="BK38" i="7"/>
  <c r="J37" i="7"/>
  <c r="CK38" i="7" s="1"/>
  <c r="AY37" i="7"/>
  <c r="AX37" i="7"/>
  <c r="CF37" i="7"/>
  <c r="AN38" i="7"/>
  <c r="BL38" i="7"/>
  <c r="BM40" i="7"/>
  <c r="BL40" i="7"/>
  <c r="K39" i="7"/>
  <c r="BA40" i="7"/>
  <c r="BE40" i="7"/>
  <c r="BF40" i="7"/>
  <c r="BZ40" i="7" s="1"/>
  <c r="BB43" i="7"/>
  <c r="BV43" i="7" s="1"/>
  <c r="BF43" i="7"/>
  <c r="BZ43" i="7" s="1"/>
  <c r="AX46" i="7"/>
  <c r="AY46" i="7"/>
  <c r="BE34" i="7"/>
  <c r="J35" i="7"/>
  <c r="CK36" i="7" s="1"/>
  <c r="BC35" i="7"/>
  <c r="BG35" i="7"/>
  <c r="CA35" i="7" s="1"/>
  <c r="BK36" i="7"/>
  <c r="K37" i="7"/>
  <c r="BE38" i="7"/>
  <c r="BM38" i="7"/>
  <c r="J39" i="7"/>
  <c r="CH40" i="7" s="1"/>
  <c r="BC39" i="7"/>
  <c r="BG39" i="7"/>
  <c r="CA39" i="7" s="1"/>
  <c r="BG40" i="7"/>
  <c r="CA40" i="7" s="1"/>
  <c r="BW42" i="7"/>
  <c r="BG43" i="7"/>
  <c r="CA43" i="7" s="1"/>
  <c r="AY44" i="7"/>
  <c r="BC44" i="7"/>
  <c r="AX45" i="7"/>
  <c r="BC45" i="7"/>
  <c r="BK47" i="7"/>
  <c r="BM47" i="7"/>
  <c r="BL47" i="7"/>
  <c r="K46" i="7"/>
  <c r="BD47" i="7"/>
  <c r="BX47" i="7" s="1"/>
  <c r="AP46" i="7"/>
  <c r="BF46" i="7"/>
  <c r="BZ46" i="7" s="1"/>
  <c r="BY52" i="7"/>
  <c r="CJ34" i="7"/>
  <c r="BD35" i="7"/>
  <c r="BX35" i="7" s="1"/>
  <c r="BD36" i="7"/>
  <c r="BX36" i="7" s="1"/>
  <c r="AP36" i="7"/>
  <c r="CJ37" i="7"/>
  <c r="BB38" i="7"/>
  <c r="BF38" i="7"/>
  <c r="BZ38" i="7" s="1"/>
  <c r="BD39" i="7"/>
  <c r="BX39" i="7" s="1"/>
  <c r="BK42" i="7"/>
  <c r="J41" i="7"/>
  <c r="AY41" i="7"/>
  <c r="AX41" i="7"/>
  <c r="AX42" i="7"/>
  <c r="BL42" i="7"/>
  <c r="J46" i="7"/>
  <c r="CK47" i="7" s="1"/>
  <c r="AO37" i="7"/>
  <c r="BE37" i="7"/>
  <c r="AN40" i="7"/>
  <c r="AO41" i="7"/>
  <c r="BD43" i="7"/>
  <c r="BX43" i="7" s="1"/>
  <c r="AO43" i="7"/>
  <c r="BA44" i="7"/>
  <c r="BE44" i="7"/>
  <c r="AP44" i="7"/>
  <c r="AP45" i="7"/>
  <c r="BD46" i="7"/>
  <c r="BX46" i="7" s="1"/>
  <c r="BA47" i="7"/>
  <c r="AP47" i="7"/>
  <c r="AO36" i="7"/>
  <c r="AO40" i="7"/>
  <c r="AP41" i="7"/>
  <c r="AN43" i="7"/>
  <c r="BK44" i="7"/>
  <c r="BM46" i="7"/>
  <c r="BL46" i="7"/>
  <c r="BK46" i="7"/>
  <c r="J45" i="7"/>
  <c r="BE45" i="7"/>
  <c r="BA46" i="7"/>
  <c r="AO46" i="7"/>
  <c r="BE46" i="7"/>
  <c r="BB47" i="7"/>
  <c r="BF47" i="7"/>
  <c r="BZ47" i="7" s="1"/>
  <c r="BF48" i="7"/>
  <c r="BZ48" i="7" s="1"/>
  <c r="AP48" i="7"/>
  <c r="AO44" i="7"/>
  <c r="AN47" i="7"/>
  <c r="BE47" i="7"/>
  <c r="AY49" i="7"/>
  <c r="AX49" i="7"/>
  <c r="BK51" i="7"/>
  <c r="BL51" i="7"/>
  <c r="K50" i="7"/>
  <c r="J50" i="7"/>
  <c r="BC50" i="7"/>
  <c r="BG50" i="7"/>
  <c r="CA50" i="7" s="1"/>
  <c r="BE50" i="7"/>
  <c r="BM51" i="7"/>
  <c r="AN55" i="7"/>
  <c r="BA55" i="7"/>
  <c r="BE55" i="7"/>
  <c r="BM48" i="7"/>
  <c r="BL48" i="7"/>
  <c r="AO47" i="7"/>
  <c r="BD48" i="7"/>
  <c r="BX48" i="7" s="1"/>
  <c r="BG48" i="7"/>
  <c r="CA48" i="7" s="1"/>
  <c r="BM50" i="7"/>
  <c r="BL50" i="7"/>
  <c r="BV50" i="7" s="1"/>
  <c r="K49" i="7"/>
  <c r="BK50" i="7"/>
  <c r="J49" i="7"/>
  <c r="BD50" i="7"/>
  <c r="BX50" i="7" s="1"/>
  <c r="BC54" i="7"/>
  <c r="BW54" i="7" s="1"/>
  <c r="AN54" i="7"/>
  <c r="J47" i="7"/>
  <c r="BA48" i="7"/>
  <c r="BE48" i="7"/>
  <c r="BK48" i="7"/>
  <c r="AO56" i="7"/>
  <c r="BB56" i="7"/>
  <c r="AN48" i="7"/>
  <c r="AO49" i="7"/>
  <c r="BM49" i="7"/>
  <c r="BB51" i="7"/>
  <c r="BF51" i="7"/>
  <c r="BZ51" i="7" s="1"/>
  <c r="BD52" i="7"/>
  <c r="BX52" i="7" s="1"/>
  <c r="AO52" i="7"/>
  <c r="BA52" i="7"/>
  <c r="BD53" i="7"/>
  <c r="BX53" i="7" s="1"/>
  <c r="AP53" i="7"/>
  <c r="BB55" i="7"/>
  <c r="BF55" i="7"/>
  <c r="BZ55" i="7" s="1"/>
  <c r="AO48" i="7"/>
  <c r="AP49" i="7"/>
  <c r="BL52" i="7"/>
  <c r="K51" i="7"/>
  <c r="BK52" i="7"/>
  <c r="J51" i="7"/>
  <c r="BC51" i="7"/>
  <c r="BG51" i="7"/>
  <c r="CA51" i="7" s="1"/>
  <c r="AP52" i="7"/>
  <c r="BA53" i="7"/>
  <c r="BE53" i="7"/>
  <c r="BA54" i="7"/>
  <c r="AP54" i="7"/>
  <c r="BK54" i="7"/>
  <c r="BM56" i="7"/>
  <c r="K55" i="7"/>
  <c r="BL56" i="7"/>
  <c r="J55" i="7"/>
  <c r="BC55" i="7"/>
  <c r="BW55" i="7" s="1"/>
  <c r="BG55" i="7"/>
  <c r="CA55" i="7" s="1"/>
  <c r="BD56" i="7"/>
  <c r="BX56" i="7" s="1"/>
  <c r="BC56" i="7"/>
  <c r="BK56" i="7"/>
  <c r="AX51" i="7"/>
  <c r="BM53" i="7"/>
  <c r="BL53" i="7"/>
  <c r="K52" i="7"/>
  <c r="BM52" i="7"/>
  <c r="AN53" i="7"/>
  <c r="BB53" i="7"/>
  <c r="BV53" i="7" s="1"/>
  <c r="BK55" i="7"/>
  <c r="J54" i="7"/>
  <c r="CH55" i="7" s="1"/>
  <c r="BB54" i="7"/>
  <c r="BF54" i="7"/>
  <c r="BZ54" i="7" s="1"/>
  <c r="AY54" i="7"/>
  <c r="AX54" i="7"/>
  <c r="BD54" i="7"/>
  <c r="BX54" i="7" s="1"/>
  <c r="BL54" i="7"/>
  <c r="AX55" i="7"/>
  <c r="BL55" i="7"/>
  <c r="BA56" i="7"/>
  <c r="AN56" i="7"/>
  <c r="BE56" i="7"/>
  <c r="AP56" i="7"/>
  <c r="AO54" i="7"/>
  <c r="BE54" i="7"/>
  <c r="AO53" i="7"/>
  <c r="AM25" i="6"/>
  <c r="BF26" i="6"/>
  <c r="BZ26" i="6" s="1"/>
  <c r="BB22" i="6"/>
  <c r="AX23" i="6"/>
  <c r="AO24" i="6"/>
  <c r="AX20" i="6"/>
  <c r="AN23" i="6"/>
  <c r="AO26" i="6"/>
  <c r="CG19" i="6"/>
  <c r="AV14" i="6"/>
  <c r="AO20" i="6"/>
  <c r="AZ21" i="6"/>
  <c r="BG21" i="6" s="1"/>
  <c r="AM27" i="6"/>
  <c r="BC14" i="6"/>
  <c r="BW14" i="6" s="1"/>
  <c r="AZ14" i="6"/>
  <c r="K13" i="6"/>
  <c r="BL26" i="6"/>
  <c r="J25" i="6"/>
  <c r="BJ26" i="6"/>
  <c r="K25" i="6"/>
  <c r="BK7" i="6"/>
  <c r="BD7" i="6"/>
  <c r="BX7" i="6" s="1"/>
  <c r="BL7" i="6"/>
  <c r="AZ7" i="6"/>
  <c r="J6" i="6"/>
  <c r="AW7" i="6" s="1"/>
  <c r="CD4" i="6"/>
  <c r="CK4" i="6" s="1"/>
  <c r="CB4" i="6"/>
  <c r="CC6" i="6"/>
  <c r="CI6" i="6"/>
  <c r="CM6" i="6" s="1"/>
  <c r="BJ10" i="6"/>
  <c r="K9" i="6"/>
  <c r="BL27" i="6"/>
  <c r="K26" i="6"/>
  <c r="BJ27" i="6"/>
  <c r="J26" i="6"/>
  <c r="K20" i="6"/>
  <c r="AM20" i="6"/>
  <c r="AW21" i="6"/>
  <c r="BJ21" i="6"/>
  <c r="BE22" i="6"/>
  <c r="BY22" i="6" s="1"/>
  <c r="CI22" i="6" s="1"/>
  <c r="AW22" i="6"/>
  <c r="BA26" i="6"/>
  <c r="BE26" i="6"/>
  <c r="BY26" i="6" s="1"/>
  <c r="J27" i="6"/>
  <c r="CI28" i="6" s="1"/>
  <c r="BA28" i="6"/>
  <c r="BE28" i="6"/>
  <c r="BY28" i="6" s="1"/>
  <c r="AW5" i="6"/>
  <c r="AX10" i="6"/>
  <c r="AX12" i="6"/>
  <c r="K15" i="6"/>
  <c r="AX16" i="6" s="1"/>
  <c r="CE20" i="6"/>
  <c r="AN21" i="6"/>
  <c r="AZ23" i="6"/>
  <c r="BT23" i="6" s="1"/>
  <c r="AM26" i="6"/>
  <c r="BB26" i="6"/>
  <c r="K27" i="6"/>
  <c r="AM28" i="6"/>
  <c r="BF28" i="6"/>
  <c r="BZ28" i="6" s="1"/>
  <c r="BJ28" i="6"/>
  <c r="AN29" i="6"/>
  <c r="AO29" i="6"/>
  <c r="AZ26" i="6"/>
  <c r="AZ28" i="6"/>
  <c r="CD19" i="6"/>
  <c r="CI20" i="6"/>
  <c r="BX21" i="6"/>
  <c r="BE24" i="6"/>
  <c r="BY24" i="6" s="1"/>
  <c r="CI24" i="6" s="1"/>
  <c r="BC26" i="6"/>
  <c r="BW26" i="6" s="1"/>
  <c r="CG26" i="6" s="1"/>
  <c r="BC28" i="6"/>
  <c r="BW28" i="6" s="1"/>
  <c r="CE6" i="6"/>
  <c r="CG8" i="6"/>
  <c r="AX4" i="6"/>
  <c r="AW4" i="6"/>
  <c r="CL5" i="6"/>
  <c r="CK5" i="6"/>
  <c r="CD6" i="6"/>
  <c r="CB6" i="6"/>
  <c r="CA6" i="6"/>
  <c r="CH6" i="6"/>
  <c r="CL4" i="6"/>
  <c r="BL6" i="6"/>
  <c r="BK6" i="6"/>
  <c r="K5" i="6"/>
  <c r="BJ6" i="6"/>
  <c r="J5" i="6"/>
  <c r="BE9" i="6"/>
  <c r="BY9" i="6" s="1"/>
  <c r="BA9" i="6"/>
  <c r="K8" i="6"/>
  <c r="AX9" i="6" s="1"/>
  <c r="BL9" i="6"/>
  <c r="BD9" i="6"/>
  <c r="BX9" i="6" s="1"/>
  <c r="AZ9" i="6"/>
  <c r="BT9" i="6" s="1"/>
  <c r="J8" i="6"/>
  <c r="AW9" i="6" s="1"/>
  <c r="BK9" i="6"/>
  <c r="BQ9" i="6" s="1"/>
  <c r="BC9" i="6"/>
  <c r="BW9" i="6" s="1"/>
  <c r="CD8" i="6"/>
  <c r="CB8" i="6"/>
  <c r="CH8" i="6"/>
  <c r="BE11" i="6"/>
  <c r="BY11" i="6" s="1"/>
  <c r="BA11" i="6"/>
  <c r="BL11" i="6"/>
  <c r="BB11" i="6"/>
  <c r="BC11" i="6"/>
  <c r="BW11" i="6" s="1"/>
  <c r="BK11" i="6"/>
  <c r="BF11" i="6"/>
  <c r="BZ11" i="6" s="1"/>
  <c r="AZ11" i="6"/>
  <c r="BJ11" i="6"/>
  <c r="BD11" i="6"/>
  <c r="BX11" i="6" s="1"/>
  <c r="K10" i="6"/>
  <c r="AX11" i="6" s="1"/>
  <c r="J10" i="6"/>
  <c r="AW11" i="6" s="1"/>
  <c r="CG10" i="6"/>
  <c r="CE4" i="6"/>
  <c r="CI4" i="6"/>
  <c r="CM4" i="6" s="1"/>
  <c r="CC4" i="6"/>
  <c r="CA4" i="6"/>
  <c r="CF5" i="6"/>
  <c r="CF6" i="6"/>
  <c r="CJ6" i="6"/>
  <c r="BJ8" i="6"/>
  <c r="K7" i="6"/>
  <c r="BL8" i="6"/>
  <c r="J7" i="6"/>
  <c r="AX8" i="6"/>
  <c r="AW8" i="6"/>
  <c r="CI8" i="6"/>
  <c r="CM8" i="6" s="1"/>
  <c r="CC8" i="6"/>
  <c r="BB9" i="6"/>
  <c r="CB10" i="6"/>
  <c r="CA10" i="6"/>
  <c r="CD10" i="6"/>
  <c r="CG15" i="6"/>
  <c r="CG4" i="6"/>
  <c r="CF8" i="6"/>
  <c r="CJ8" i="6"/>
  <c r="AU9" i="6"/>
  <c r="BF9" i="6"/>
  <c r="BZ9" i="6" s="1"/>
  <c r="CE10" i="6"/>
  <c r="CI10" i="6"/>
  <c r="CM10" i="6" s="1"/>
  <c r="CC10" i="6"/>
  <c r="AU13" i="6"/>
  <c r="CG21" i="6"/>
  <c r="CE21" i="6"/>
  <c r="BA22" i="6"/>
  <c r="AN22" i="6"/>
  <c r="BG23" i="6"/>
  <c r="CA5" i="6"/>
  <c r="CG5" i="6"/>
  <c r="K6" i="6"/>
  <c r="AX7" i="6" s="1"/>
  <c r="BA7" i="6"/>
  <c r="BE7" i="6"/>
  <c r="BY7" i="6" s="1"/>
  <c r="BK10" i="6"/>
  <c r="K11" i="6"/>
  <c r="AU11" i="6"/>
  <c r="J12" i="6"/>
  <c r="AW13" i="6" s="1"/>
  <c r="BC12" i="6"/>
  <c r="BW12" i="6" s="1"/>
  <c r="AZ13" i="6"/>
  <c r="BT13" i="6" s="1"/>
  <c r="BE13" i="6"/>
  <c r="BY13" i="6" s="1"/>
  <c r="CF15" i="6"/>
  <c r="CJ15" i="6"/>
  <c r="CF21" i="6"/>
  <c r="BF22" i="6"/>
  <c r="BZ22" i="6" s="1"/>
  <c r="BK24" i="6"/>
  <c r="K23" i="6"/>
  <c r="BJ24" i="6"/>
  <c r="J23" i="6"/>
  <c r="BL24" i="6"/>
  <c r="CG23" i="6"/>
  <c r="AM24" i="6"/>
  <c r="AZ24" i="6"/>
  <c r="AN24" i="6"/>
  <c r="BD24" i="6"/>
  <c r="CF27" i="6"/>
  <c r="BK13" i="6"/>
  <c r="BC13" i="6"/>
  <c r="BW13" i="6" s="1"/>
  <c r="BB12" i="6"/>
  <c r="CI15" i="6"/>
  <c r="CM15" i="6" s="1"/>
  <c r="CC15" i="6"/>
  <c r="CI23" i="6"/>
  <c r="BL25" i="6"/>
  <c r="BK25" i="6"/>
  <c r="BJ25" i="6"/>
  <c r="K24" i="6"/>
  <c r="J24" i="6"/>
  <c r="CB5" i="6"/>
  <c r="AU7" i="6"/>
  <c r="BB7" i="6"/>
  <c r="BF7" i="6"/>
  <c r="BZ7" i="6" s="1"/>
  <c r="BJ7" i="6"/>
  <c r="BL10" i="6"/>
  <c r="K12" i="6"/>
  <c r="AX13" i="6" s="1"/>
  <c r="BE12" i="6"/>
  <c r="BY12" i="6" s="1"/>
  <c r="BJ14" i="6"/>
  <c r="BF14" i="6"/>
  <c r="BZ14" i="6" s="1"/>
  <c r="BB14" i="6"/>
  <c r="BE14" i="6"/>
  <c r="BY14" i="6" s="1"/>
  <c r="BA14" i="6"/>
  <c r="BL14" i="6"/>
  <c r="BD14" i="6"/>
  <c r="BX14" i="6" s="1"/>
  <c r="BA13" i="6"/>
  <c r="BF13" i="6"/>
  <c r="BZ13" i="6" s="1"/>
  <c r="BL13" i="6"/>
  <c r="BJ15" i="6"/>
  <c r="K14" i="6"/>
  <c r="BL15" i="6"/>
  <c r="CE19" i="6"/>
  <c r="CA19" i="6"/>
  <c r="CI19" i="6"/>
  <c r="CF20" i="6"/>
  <c r="CJ20" i="6"/>
  <c r="CH21" i="6"/>
  <c r="CM21" i="6" s="1"/>
  <c r="CI21" i="6"/>
  <c r="BK23" i="6"/>
  <c r="K22" i="6"/>
  <c r="BJ23" i="6"/>
  <c r="BL23" i="6"/>
  <c r="J22" i="6"/>
  <c r="BX23" i="6"/>
  <c r="BI23" i="6"/>
  <c r="BH23" i="6"/>
  <c r="CG25" i="6"/>
  <c r="CE27" i="6"/>
  <c r="CI27" i="6"/>
  <c r="CJ27" i="6"/>
  <c r="BL12" i="6"/>
  <c r="BD12" i="6"/>
  <c r="BX12" i="6" s="1"/>
  <c r="AZ12" i="6"/>
  <c r="BH12" i="6" s="1"/>
  <c r="J11" i="6"/>
  <c r="BD13" i="6"/>
  <c r="CC5" i="6"/>
  <c r="BC7" i="6"/>
  <c r="BW7" i="6" s="1"/>
  <c r="J9" i="6"/>
  <c r="CH10" i="6"/>
  <c r="BA12" i="6"/>
  <c r="BF12" i="6"/>
  <c r="BZ12" i="6" s="1"/>
  <c r="BK12" i="6"/>
  <c r="J13" i="6"/>
  <c r="BB13" i="6"/>
  <c r="J14" i="6"/>
  <c r="BK14" i="6"/>
  <c r="BJ16" i="6"/>
  <c r="BF16" i="6"/>
  <c r="BZ16" i="6" s="1"/>
  <c r="BB16" i="6"/>
  <c r="J15" i="6"/>
  <c r="CG16" i="6" s="1"/>
  <c r="BE16" i="6"/>
  <c r="BY16" i="6" s="1"/>
  <c r="BA16" i="6"/>
  <c r="BL16" i="6"/>
  <c r="BD16" i="6"/>
  <c r="AZ16" i="6"/>
  <c r="CD15" i="6"/>
  <c r="CB15" i="6"/>
  <c r="CH15" i="6"/>
  <c r="CA15" i="6"/>
  <c r="AU16" i="6"/>
  <c r="BK16" i="6"/>
  <c r="BK22" i="6"/>
  <c r="K21" i="6"/>
  <c r="BL22" i="6"/>
  <c r="BV22" i="6" s="1"/>
  <c r="BJ22" i="6"/>
  <c r="AZ22" i="6"/>
  <c r="BD22" i="6"/>
  <c r="CJ21" i="6"/>
  <c r="CC21" i="6"/>
  <c r="AO22" i="6"/>
  <c r="CE23" i="6"/>
  <c r="BA24" i="6"/>
  <c r="BU24" i="6" s="1"/>
  <c r="AN20" i="6"/>
  <c r="AO21" i="6"/>
  <c r="BL21" i="6"/>
  <c r="BR21" i="6" s="1"/>
  <c r="AO23" i="6"/>
  <c r="BT25" i="6"/>
  <c r="BH25" i="6"/>
  <c r="BG25" i="6"/>
  <c r="CF25" i="6"/>
  <c r="BJ29" i="6"/>
  <c r="BL29" i="6"/>
  <c r="K28" i="6"/>
  <c r="BC29" i="6"/>
  <c r="BW29" i="6" s="1"/>
  <c r="AW15" i="6"/>
  <c r="BC22" i="6"/>
  <c r="BW22" i="6" s="1"/>
  <c r="BB24" i="6"/>
  <c r="BF24" i="6"/>
  <c r="BZ24" i="6" s="1"/>
  <c r="CJ26" i="6"/>
  <c r="J28" i="6"/>
  <c r="BB28" i="6"/>
  <c r="BV28" i="6" s="1"/>
  <c r="BK29" i="6"/>
  <c r="CF19" i="6"/>
  <c r="J20" i="6"/>
  <c r="AM22" i="6"/>
  <c r="BC24" i="6"/>
  <c r="BW24" i="6" s="1"/>
  <c r="CJ25" i="6"/>
  <c r="BT27" i="6"/>
  <c r="BH27" i="6"/>
  <c r="BG27" i="6"/>
  <c r="CE25" i="6"/>
  <c r="CI25" i="6"/>
  <c r="CI26" i="6"/>
  <c r="AO28" i="6"/>
  <c r="BA29" i="6"/>
  <c r="BE29" i="6"/>
  <c r="BY29" i="6" s="1"/>
  <c r="CG27" i="6"/>
  <c r="BB29" i="6"/>
  <c r="AM29" i="6"/>
  <c r="BF29" i="6"/>
  <c r="BZ29" i="6" s="1"/>
  <c r="BK26" i="6"/>
  <c r="BU26" i="6" s="1"/>
  <c r="BK27" i="6"/>
  <c r="BK28" i="6"/>
  <c r="AZ29" i="6"/>
  <c r="BD29" i="6"/>
  <c r="AN25" i="6"/>
  <c r="AW25" i="6"/>
  <c r="BD25" i="6"/>
  <c r="AN26" i="6"/>
  <c r="AW26" i="6"/>
  <c r="BD26" i="6"/>
  <c r="AN27" i="6"/>
  <c r="AW27" i="6"/>
  <c r="BD27" i="6"/>
  <c r="AN28" i="6"/>
  <c r="AW28" i="6"/>
  <c r="BD28" i="6"/>
  <c r="AW29" i="6"/>
  <c r="AX14" i="6" l="1"/>
  <c r="BU29" i="6"/>
  <c r="BW8" i="7"/>
  <c r="BR27" i="6"/>
  <c r="BV7" i="6"/>
  <c r="BV36" i="7"/>
  <c r="BV8" i="7"/>
  <c r="BS13" i="7"/>
  <c r="BW47" i="7"/>
  <c r="BI22" i="7"/>
  <c r="BV42" i="7"/>
  <c r="CG26" i="7"/>
  <c r="BV52" i="7"/>
  <c r="CF52" i="7" s="1"/>
  <c r="CH42" i="7"/>
  <c r="BI26" i="7"/>
  <c r="BJ33" i="7"/>
  <c r="BV15" i="7"/>
  <c r="CF15" i="7" s="1"/>
  <c r="BR53" i="7"/>
  <c r="BW56" i="7"/>
  <c r="CK56" i="7"/>
  <c r="CJ52" i="7"/>
  <c r="BV48" i="7"/>
  <c r="CF48" i="7" s="1"/>
  <c r="BJ49" i="7"/>
  <c r="BV40" i="7"/>
  <c r="CF40" i="7" s="1"/>
  <c r="BU43" i="7"/>
  <c r="CE43" i="7" s="1"/>
  <c r="CK33" i="7"/>
  <c r="AY16" i="7"/>
  <c r="BU31" i="7"/>
  <c r="CK54" i="7"/>
  <c r="BI49" i="7"/>
  <c r="CG25" i="7"/>
  <c r="CJ44" i="7"/>
  <c r="BU27" i="7"/>
  <c r="CE27" i="7" s="1"/>
  <c r="BU49" i="7"/>
  <c r="CE49" i="7" s="1"/>
  <c r="BS49" i="7"/>
  <c r="BV49" i="7"/>
  <c r="BW40" i="7"/>
  <c r="CG40" i="7" s="1"/>
  <c r="BJ36" i="7"/>
  <c r="BV12" i="7"/>
  <c r="BS7" i="7"/>
  <c r="CJ53" i="7"/>
  <c r="CJ45" i="7"/>
  <c r="BU41" i="7"/>
  <c r="BR45" i="7"/>
  <c r="BR41" i="7"/>
  <c r="CJ50" i="7"/>
  <c r="BW38" i="7"/>
  <c r="BS27" i="7"/>
  <c r="CH32" i="7"/>
  <c r="BV13" i="7"/>
  <c r="BW53" i="7"/>
  <c r="BU50" i="7"/>
  <c r="BW48" i="7"/>
  <c r="CK49" i="7"/>
  <c r="BW44" i="7"/>
  <c r="BW35" i="7"/>
  <c r="CG35" i="7" s="1"/>
  <c r="BS28" i="7"/>
  <c r="BH26" i="7"/>
  <c r="BR33" i="7"/>
  <c r="BV25" i="7"/>
  <c r="BV27" i="7"/>
  <c r="CB27" i="7" s="1"/>
  <c r="BS9" i="7"/>
  <c r="BS45" i="7"/>
  <c r="BJ22" i="7"/>
  <c r="CH44" i="7"/>
  <c r="BV41" i="7"/>
  <c r="CF41" i="7" s="1"/>
  <c r="BW52" i="7"/>
  <c r="CG52" i="7" s="1"/>
  <c r="BV47" i="7"/>
  <c r="BW36" i="7"/>
  <c r="CG36" i="7" s="1"/>
  <c r="BI43" i="7"/>
  <c r="AY9" i="7"/>
  <c r="BS8" i="7"/>
  <c r="BH31" i="7"/>
  <c r="AX9" i="7"/>
  <c r="CH45" i="7"/>
  <c r="BH49" i="7"/>
  <c r="CK45" i="7"/>
  <c r="BJ52" i="7"/>
  <c r="CK25" i="7"/>
  <c r="CH51" i="7"/>
  <c r="BU36" i="7"/>
  <c r="CE36" i="7" s="1"/>
  <c r="BW11" i="7"/>
  <c r="BI41" i="7"/>
  <c r="BJ21" i="7"/>
  <c r="CL5" i="7"/>
  <c r="BS11" i="7"/>
  <c r="AX12" i="7"/>
  <c r="BW46" i="7"/>
  <c r="CG46" i="7" s="1"/>
  <c r="BS41" i="7"/>
  <c r="BS33" i="7"/>
  <c r="BR49" i="7"/>
  <c r="BW49" i="7"/>
  <c r="BV46" i="7"/>
  <c r="CF46" i="7" s="1"/>
  <c r="BY49" i="7"/>
  <c r="CI49" i="7" s="1"/>
  <c r="CN49" i="7" s="1"/>
  <c r="BJ41" i="7"/>
  <c r="BV28" i="7"/>
  <c r="CF28" i="7" s="1"/>
  <c r="BV33" i="7"/>
  <c r="CF33" i="7" s="1"/>
  <c r="BW12" i="7"/>
  <c r="CG12" i="7" s="1"/>
  <c r="CJ36" i="7"/>
  <c r="BV11" i="7"/>
  <c r="BS16" i="7"/>
  <c r="BS14" i="7"/>
  <c r="BR11" i="7"/>
  <c r="CJ49" i="7"/>
  <c r="AY12" i="7"/>
  <c r="BW23" i="7"/>
  <c r="CG23" i="7" s="1"/>
  <c r="BW17" i="7"/>
  <c r="BU17" i="7"/>
  <c r="CE17" i="7" s="1"/>
  <c r="BS12" i="7"/>
  <c r="BS10" i="7"/>
  <c r="BR8" i="7"/>
  <c r="BV44" i="7"/>
  <c r="CF44" i="7" s="1"/>
  <c r="BH34" i="7"/>
  <c r="BU34" i="7"/>
  <c r="BW22" i="7"/>
  <c r="CG22" i="7" s="1"/>
  <c r="BW39" i="7"/>
  <c r="CJ42" i="7"/>
  <c r="BV26" i="7"/>
  <c r="CF26" i="7" s="1"/>
  <c r="BI25" i="7"/>
  <c r="BW51" i="7"/>
  <c r="BV55" i="7"/>
  <c r="CF55" i="7" s="1"/>
  <c r="BW50" i="7"/>
  <c r="CG50" i="7" s="1"/>
  <c r="CK46" i="7"/>
  <c r="BS40" i="7"/>
  <c r="BW28" i="7"/>
  <c r="CG28" i="7" s="1"/>
  <c r="BU26" i="7"/>
  <c r="CE26" i="7" s="1"/>
  <c r="BH24" i="7"/>
  <c r="BW24" i="7"/>
  <c r="CG24" i="7" s="1"/>
  <c r="BJ23" i="7"/>
  <c r="BV19" i="7"/>
  <c r="CF19" i="7" s="1"/>
  <c r="AX16" i="7"/>
  <c r="BR13" i="7"/>
  <c r="BJ28" i="7"/>
  <c r="BS15" i="7"/>
  <c r="BR14" i="7"/>
  <c r="BI8" i="7"/>
  <c r="CK26" i="7"/>
  <c r="CF50" i="7"/>
  <c r="CF42" i="7"/>
  <c r="CG27" i="7"/>
  <c r="CG48" i="7"/>
  <c r="CF35" i="7"/>
  <c r="CG38" i="7"/>
  <c r="CF39" i="7"/>
  <c r="CJ54" i="7"/>
  <c r="BR54" i="7"/>
  <c r="BS54" i="7"/>
  <c r="CG49" i="7"/>
  <c r="BU55" i="7"/>
  <c r="BI55" i="7"/>
  <c r="BH55" i="7"/>
  <c r="BS51" i="7"/>
  <c r="BR51" i="7"/>
  <c r="CJ48" i="7"/>
  <c r="BS46" i="7"/>
  <c r="BR46" i="7"/>
  <c r="CH36" i="7"/>
  <c r="BW45" i="7"/>
  <c r="CC45" i="7" s="1"/>
  <c r="BH45" i="7"/>
  <c r="CE41" i="7"/>
  <c r="CG47" i="7"/>
  <c r="BY40" i="7"/>
  <c r="BJ40" i="7"/>
  <c r="BH38" i="7"/>
  <c r="BU28" i="7"/>
  <c r="BI28" i="7"/>
  <c r="BV32" i="7"/>
  <c r="CG15" i="7"/>
  <c r="CG7" i="7"/>
  <c r="CH24" i="7"/>
  <c r="CF12" i="7"/>
  <c r="CD7" i="7"/>
  <c r="CJ7" i="7"/>
  <c r="CE19" i="7"/>
  <c r="BS19" i="7"/>
  <c r="BR19" i="7"/>
  <c r="CH7" i="7"/>
  <c r="BI21" i="7"/>
  <c r="CI8" i="7"/>
  <c r="CJ33" i="7"/>
  <c r="BH19" i="7"/>
  <c r="BJ15" i="7"/>
  <c r="BH15" i="7"/>
  <c r="BJ8" i="7"/>
  <c r="BU56" i="7"/>
  <c r="BI56" i="7"/>
  <c r="BH56" i="7"/>
  <c r="CH54" i="7"/>
  <c r="BV54" i="7"/>
  <c r="CH56" i="7"/>
  <c r="BS52" i="7"/>
  <c r="BR52" i="7"/>
  <c r="CH53" i="7"/>
  <c r="CJ51" i="7"/>
  <c r="BR48" i="7"/>
  <c r="BS48" i="7"/>
  <c r="CH50" i="7"/>
  <c r="BY47" i="7"/>
  <c r="BJ47" i="7"/>
  <c r="BI50" i="7"/>
  <c r="CH46" i="7"/>
  <c r="BU44" i="7"/>
  <c r="BI44" i="7"/>
  <c r="BH44" i="7"/>
  <c r="CJ56" i="7"/>
  <c r="BV38" i="7"/>
  <c r="BI38" i="7"/>
  <c r="CH35" i="7"/>
  <c r="CJ46" i="7"/>
  <c r="CK42" i="7"/>
  <c r="CD41" i="7"/>
  <c r="CI41" i="7"/>
  <c r="CN41" i="7" s="1"/>
  <c r="CK40" i="7"/>
  <c r="CK35" i="7"/>
  <c r="BU40" i="7"/>
  <c r="BI40" i="7"/>
  <c r="BH40" i="7"/>
  <c r="BI36" i="7"/>
  <c r="BH35" i="7"/>
  <c r="BI35" i="7"/>
  <c r="BU35" i="7"/>
  <c r="CI27" i="7"/>
  <c r="BS26" i="7"/>
  <c r="BR26" i="7"/>
  <c r="CH27" i="7"/>
  <c r="BU25" i="7"/>
  <c r="BU51" i="7"/>
  <c r="BI51" i="7"/>
  <c r="BH51" i="7"/>
  <c r="BY39" i="7"/>
  <c r="BJ39" i="7"/>
  <c r="BS39" i="7"/>
  <c r="BR39" i="7"/>
  <c r="BH28" i="7"/>
  <c r="BH25" i="7"/>
  <c r="CH25" i="7"/>
  <c r="CI28" i="7"/>
  <c r="CD33" i="7"/>
  <c r="CI33" i="7"/>
  <c r="BJ27" i="7"/>
  <c r="CH21" i="7"/>
  <c r="CK13" i="7"/>
  <c r="CK11" i="7"/>
  <c r="CK8" i="7"/>
  <c r="CF24" i="7"/>
  <c r="CK22" i="7"/>
  <c r="CI21" i="7"/>
  <c r="CD21" i="7"/>
  <c r="CJ21" i="7"/>
  <c r="BJ17" i="7"/>
  <c r="CD8" i="7"/>
  <c r="CJ8" i="7"/>
  <c r="BV7" i="7"/>
  <c r="CB7" i="7" s="1"/>
  <c r="CI19" i="7"/>
  <c r="CD19" i="7"/>
  <c r="CJ19" i="7"/>
  <c r="BR17" i="7"/>
  <c r="BS17" i="7"/>
  <c r="BR40" i="7"/>
  <c r="CH17" i="7"/>
  <c r="CI15" i="7"/>
  <c r="CI13" i="7"/>
  <c r="CE8" i="7"/>
  <c r="CC8" i="7"/>
  <c r="CB8" i="7"/>
  <c r="CI7" i="7"/>
  <c r="BR27" i="7"/>
  <c r="BJ25" i="7"/>
  <c r="BV23" i="7"/>
  <c r="CK23" i="7"/>
  <c r="CI17" i="7"/>
  <c r="CH12" i="7"/>
  <c r="CH9" i="7"/>
  <c r="BR15" i="7"/>
  <c r="BH8" i="7"/>
  <c r="BH6" i="7"/>
  <c r="BU6" i="7"/>
  <c r="BW6" i="7"/>
  <c r="BH17" i="7"/>
  <c r="BR16" i="7"/>
  <c r="BH11" i="7"/>
  <c r="BJ12" i="7"/>
  <c r="CM4" i="7"/>
  <c r="CL4" i="7"/>
  <c r="BH13" i="7"/>
  <c r="BJ9" i="7"/>
  <c r="BJ7" i="7"/>
  <c r="BI6" i="7"/>
  <c r="BJ54" i="7"/>
  <c r="BY54" i="7"/>
  <c r="CF53" i="7"/>
  <c r="BU53" i="7"/>
  <c r="BI53" i="7"/>
  <c r="BH53" i="7"/>
  <c r="BS53" i="7"/>
  <c r="BJ45" i="7"/>
  <c r="BY45" i="7"/>
  <c r="BH47" i="7"/>
  <c r="BU47" i="7"/>
  <c r="BI47" i="7"/>
  <c r="BY44" i="7"/>
  <c r="BJ44" i="7"/>
  <c r="CJ38" i="7"/>
  <c r="CK43" i="7"/>
  <c r="BJ34" i="7"/>
  <c r="BY34" i="7"/>
  <c r="CF36" i="7"/>
  <c r="BY43" i="7"/>
  <c r="BJ43" i="7"/>
  <c r="CJ25" i="7"/>
  <c r="CN25" i="7" s="1"/>
  <c r="CD25" i="7"/>
  <c r="BR37" i="7"/>
  <c r="BS37" i="7"/>
  <c r="BS35" i="7"/>
  <c r="BR35" i="7"/>
  <c r="CI25" i="7"/>
  <c r="BU33" i="7"/>
  <c r="BI33" i="7"/>
  <c r="BH33" i="7"/>
  <c r="BU32" i="7"/>
  <c r="BI32" i="7"/>
  <c r="BH32" i="7"/>
  <c r="CG9" i="7"/>
  <c r="CI24" i="7"/>
  <c r="CF21" i="7"/>
  <c r="CK17" i="7"/>
  <c r="CD13" i="7"/>
  <c r="CJ13" i="7"/>
  <c r="CC31" i="7"/>
  <c r="CE31" i="7"/>
  <c r="CB31" i="7"/>
  <c r="CE11" i="7"/>
  <c r="CB11" i="7"/>
  <c r="CE9" i="7"/>
  <c r="CG17" i="7"/>
  <c r="CD17" i="7"/>
  <c r="CJ17" i="7"/>
  <c r="CH6" i="7"/>
  <c r="BH12" i="7"/>
  <c r="BI7" i="7"/>
  <c r="CK55" i="7"/>
  <c r="BU54" i="7"/>
  <c r="BI54" i="7"/>
  <c r="BH54" i="7"/>
  <c r="CK51" i="7"/>
  <c r="CJ55" i="7"/>
  <c r="BH52" i="7"/>
  <c r="BU52" i="7"/>
  <c r="BI52" i="7"/>
  <c r="BV51" i="7"/>
  <c r="BV56" i="7"/>
  <c r="BJ48" i="7"/>
  <c r="BY48" i="7"/>
  <c r="CG54" i="7"/>
  <c r="CK52" i="7"/>
  <c r="BR50" i="7"/>
  <c r="BS50" i="7"/>
  <c r="CK48" i="7"/>
  <c r="BY50" i="7"/>
  <c r="BJ50" i="7"/>
  <c r="BH50" i="7"/>
  <c r="CJ47" i="7"/>
  <c r="BU46" i="7"/>
  <c r="BI46" i="7"/>
  <c r="BH46" i="7"/>
  <c r="CF45" i="7"/>
  <c r="BJ37" i="7"/>
  <c r="BY37" i="7"/>
  <c r="BS42" i="7"/>
  <c r="BR42" i="7"/>
  <c r="CG44" i="7"/>
  <c r="CK39" i="7"/>
  <c r="BJ38" i="7"/>
  <c r="BY38" i="7"/>
  <c r="CJ43" i="7"/>
  <c r="BS43" i="7"/>
  <c r="BR43" i="7"/>
  <c r="CH38" i="7"/>
  <c r="BH27" i="7"/>
  <c r="CJ26" i="7"/>
  <c r="BJ51" i="7"/>
  <c r="BY51" i="7"/>
  <c r="CK32" i="7"/>
  <c r="CG33" i="7"/>
  <c r="BS32" i="7"/>
  <c r="BR32" i="7"/>
  <c r="BY26" i="7"/>
  <c r="BJ26" i="7"/>
  <c r="CH26" i="7"/>
  <c r="BH43" i="7"/>
  <c r="CH33" i="7"/>
  <c r="BR28" i="7"/>
  <c r="CH23" i="7"/>
  <c r="BI19" i="7"/>
  <c r="BW13" i="7"/>
  <c r="CG8" i="7"/>
  <c r="BW41" i="7"/>
  <c r="BH41" i="7"/>
  <c r="BI27" i="7"/>
  <c r="BU24" i="7"/>
  <c r="BI24" i="7"/>
  <c r="CK24" i="7"/>
  <c r="AX22" i="7"/>
  <c r="CE22" i="7"/>
  <c r="BV22" i="7"/>
  <c r="BS22" i="7"/>
  <c r="BR22" i="7"/>
  <c r="BW21" i="7"/>
  <c r="CD11" i="7"/>
  <c r="CJ11" i="7"/>
  <c r="CD9" i="7"/>
  <c r="CJ9" i="7"/>
  <c r="CF8" i="7"/>
  <c r="BJ24" i="7"/>
  <c r="BJ19" i="7"/>
  <c r="BW19" i="7"/>
  <c r="CH8" i="7"/>
  <c r="CE15" i="7"/>
  <c r="CE13" i="7"/>
  <c r="CI12" i="7"/>
  <c r="CE7" i="7"/>
  <c r="CE45" i="7"/>
  <c r="BU23" i="7"/>
  <c r="BI23" i="7"/>
  <c r="CJ23" i="7"/>
  <c r="CD23" i="7"/>
  <c r="BS18" i="7"/>
  <c r="BR18" i="7"/>
  <c r="CH15" i="7"/>
  <c r="BH22" i="7"/>
  <c r="BI12" i="7"/>
  <c r="BR9" i="7"/>
  <c r="BR7" i="7"/>
  <c r="CI6" i="7"/>
  <c r="BV6" i="7"/>
  <c r="CK6" i="7"/>
  <c r="BR12" i="7"/>
  <c r="BI9" i="7"/>
  <c r="BR10" i="7"/>
  <c r="BJ6" i="7"/>
  <c r="CM14" i="7"/>
  <c r="CL14" i="7"/>
  <c r="CG56" i="7"/>
  <c r="CH52" i="7"/>
  <c r="CG53" i="7"/>
  <c r="BY46" i="7"/>
  <c r="BJ46" i="7"/>
  <c r="BR36" i="7"/>
  <c r="BS36" i="7"/>
  <c r="BH36" i="7"/>
  <c r="CD31" i="7"/>
  <c r="CI31" i="7"/>
  <c r="CN31" i="7" s="1"/>
  <c r="BU42" i="7"/>
  <c r="BI42" i="7"/>
  <c r="BH42" i="7"/>
  <c r="CM20" i="7"/>
  <c r="CL20" i="7"/>
  <c r="BS24" i="7"/>
  <c r="BR24" i="7"/>
  <c r="CE21" i="7"/>
  <c r="BS21" i="7"/>
  <c r="BR21" i="7"/>
  <c r="CD15" i="7"/>
  <c r="CJ15" i="7"/>
  <c r="BY56" i="7"/>
  <c r="BJ56" i="7"/>
  <c r="BS55" i="7"/>
  <c r="BR55" i="7"/>
  <c r="BR56" i="7"/>
  <c r="BS56" i="7"/>
  <c r="CG55" i="7"/>
  <c r="BY53" i="7"/>
  <c r="BJ53" i="7"/>
  <c r="CG51" i="7"/>
  <c r="BU48" i="7"/>
  <c r="BI48" i="7"/>
  <c r="BH48" i="7"/>
  <c r="CH48" i="7"/>
  <c r="BJ55" i="7"/>
  <c r="BY55" i="7"/>
  <c r="CK50" i="7"/>
  <c r="CE50" i="7"/>
  <c r="CF47" i="7"/>
  <c r="BS44" i="7"/>
  <c r="BR44" i="7"/>
  <c r="CH43" i="7"/>
  <c r="CH39" i="7"/>
  <c r="CI52" i="7"/>
  <c r="CD52" i="7"/>
  <c r="CH47" i="7"/>
  <c r="BS47" i="7"/>
  <c r="BR47" i="7"/>
  <c r="CG42" i="7"/>
  <c r="CG39" i="7"/>
  <c r="BI45" i="7"/>
  <c r="CF43" i="7"/>
  <c r="CJ40" i="7"/>
  <c r="BS38" i="7"/>
  <c r="BR38" i="7"/>
  <c r="BU38" i="7"/>
  <c r="BW43" i="7"/>
  <c r="CJ39" i="7"/>
  <c r="CD36" i="7"/>
  <c r="CI36" i="7"/>
  <c r="CN36" i="7" s="1"/>
  <c r="BY35" i="7"/>
  <c r="BJ35" i="7"/>
  <c r="BS34" i="7"/>
  <c r="BR34" i="7"/>
  <c r="CK28" i="7"/>
  <c r="CH28" i="7"/>
  <c r="BS25" i="7"/>
  <c r="BR25" i="7"/>
  <c r="BH39" i="7"/>
  <c r="BI39" i="7"/>
  <c r="BU39" i="7"/>
  <c r="CG32" i="7"/>
  <c r="CJ28" i="7"/>
  <c r="CD28" i="7"/>
  <c r="BJ42" i="7"/>
  <c r="BY42" i="7"/>
  <c r="CJ32" i="7"/>
  <c r="CK27" i="7"/>
  <c r="BJ32" i="7"/>
  <c r="BY32" i="7"/>
  <c r="CD27" i="7"/>
  <c r="CF25" i="7"/>
  <c r="CK15" i="7"/>
  <c r="CK12" i="7"/>
  <c r="CK9" i="7"/>
  <c r="CK7" i="7"/>
  <c r="CJ24" i="7"/>
  <c r="CD24" i="7"/>
  <c r="CI22" i="7"/>
  <c r="CD22" i="7"/>
  <c r="CJ22" i="7"/>
  <c r="CK21" i="7"/>
  <c r="CD12" i="7"/>
  <c r="CJ12" i="7"/>
  <c r="CF11" i="7"/>
  <c r="BV9" i="7"/>
  <c r="CC9" i="7" s="1"/>
  <c r="BH23" i="7"/>
  <c r="CK19" i="7"/>
  <c r="CH13" i="7"/>
  <c r="CM18" i="7"/>
  <c r="CL18" i="7"/>
  <c r="BI17" i="7"/>
  <c r="CE12" i="7"/>
  <c r="CI11" i="7"/>
  <c r="CI9" i="7"/>
  <c r="CC37" i="7"/>
  <c r="CB37" i="7"/>
  <c r="CE37" i="7"/>
  <c r="CI23" i="7"/>
  <c r="BS23" i="7"/>
  <c r="BR23" i="7"/>
  <c r="BS20" i="7"/>
  <c r="BR20" i="7"/>
  <c r="BV17" i="7"/>
  <c r="CC17" i="7" s="1"/>
  <c r="CH11" i="7"/>
  <c r="BH21" i="7"/>
  <c r="BJ13" i="7"/>
  <c r="BI11" i="7"/>
  <c r="BH9" i="7"/>
  <c r="BH7" i="7"/>
  <c r="CD6" i="7"/>
  <c r="CJ6" i="7"/>
  <c r="BS6" i="7"/>
  <c r="BR6" i="7"/>
  <c r="CM16" i="7"/>
  <c r="CL16" i="7"/>
  <c r="BI13" i="7"/>
  <c r="CM10" i="7"/>
  <c r="CL10" i="7"/>
  <c r="BI15" i="7"/>
  <c r="BJ11" i="7"/>
  <c r="CG28" i="6"/>
  <c r="BV24" i="6"/>
  <c r="CF24" i="6" s="1"/>
  <c r="BT21" i="6"/>
  <c r="CJ28" i="6"/>
  <c r="BQ27" i="6"/>
  <c r="BH28" i="6"/>
  <c r="BR26" i="6"/>
  <c r="BH21" i="6"/>
  <c r="AW14" i="6"/>
  <c r="BI14" i="6"/>
  <c r="BI7" i="6"/>
  <c r="BR12" i="6"/>
  <c r="BT7" i="6"/>
  <c r="BH26" i="6"/>
  <c r="BT28" i="6"/>
  <c r="CD28" i="6" s="1"/>
  <c r="BV26" i="6"/>
  <c r="CF26" i="6" s="1"/>
  <c r="BQ13" i="6"/>
  <c r="BQ10" i="6"/>
  <c r="BQ26" i="6"/>
  <c r="BU14" i="6"/>
  <c r="CE14" i="6" s="1"/>
  <c r="BG28" i="6"/>
  <c r="BT26" i="6"/>
  <c r="CD26" i="6" s="1"/>
  <c r="AW16" i="6"/>
  <c r="BQ12" i="6"/>
  <c r="BU7" i="6"/>
  <c r="BG9" i="6"/>
  <c r="BR28" i="6"/>
  <c r="BU16" i="6"/>
  <c r="CE16" i="6" s="1"/>
  <c r="BU12" i="6"/>
  <c r="BI9" i="6"/>
  <c r="CH7" i="6"/>
  <c r="CJ14" i="6"/>
  <c r="CF7" i="6"/>
  <c r="CG13" i="6"/>
  <c r="BR24" i="6"/>
  <c r="BQ24" i="6"/>
  <c r="CF22" i="6"/>
  <c r="BH13" i="6"/>
  <c r="CH11" i="6"/>
  <c r="BU11" i="6"/>
  <c r="CL8" i="6"/>
  <c r="CK8" i="6"/>
  <c r="BR6" i="6"/>
  <c r="BQ6" i="6"/>
  <c r="CA7" i="6"/>
  <c r="CD7" i="6"/>
  <c r="BI26" i="6"/>
  <c r="BX26" i="6"/>
  <c r="CI29" i="6"/>
  <c r="CD27" i="6"/>
  <c r="CB27" i="6"/>
  <c r="CA27" i="6"/>
  <c r="CG29" i="6"/>
  <c r="CD25" i="6"/>
  <c r="CB25" i="6"/>
  <c r="CA25" i="6"/>
  <c r="CA21" i="6"/>
  <c r="CB21" i="6"/>
  <c r="CD21" i="6"/>
  <c r="BG22" i="6"/>
  <c r="BT22" i="6"/>
  <c r="BH22" i="6"/>
  <c r="CJ16" i="6"/>
  <c r="BV13" i="6"/>
  <c r="CE12" i="6"/>
  <c r="CG7" i="6"/>
  <c r="BI13" i="6"/>
  <c r="BX13" i="6"/>
  <c r="CC23" i="6"/>
  <c r="CH23" i="6"/>
  <c r="CM23" i="6" s="1"/>
  <c r="CK19" i="6"/>
  <c r="CJ13" i="6"/>
  <c r="BR14" i="6"/>
  <c r="BQ14" i="6"/>
  <c r="BR10" i="6"/>
  <c r="BQ25" i="6"/>
  <c r="BR25" i="6"/>
  <c r="BX24" i="6"/>
  <c r="BI24" i="6"/>
  <c r="BH16" i="6"/>
  <c r="BH14" i="6"/>
  <c r="BG13" i="6"/>
  <c r="CI7" i="6"/>
  <c r="CC7" i="6"/>
  <c r="CJ9" i="6"/>
  <c r="BI12" i="6"/>
  <c r="CG11" i="6"/>
  <c r="CI11" i="6"/>
  <c r="CC11" i="6"/>
  <c r="BI27" i="6"/>
  <c r="BX27" i="6"/>
  <c r="BV29" i="6"/>
  <c r="CE29" i="6"/>
  <c r="CG22" i="6"/>
  <c r="BR22" i="6"/>
  <c r="BQ22" i="6"/>
  <c r="BT16" i="6"/>
  <c r="BG16" i="6"/>
  <c r="CI16" i="6"/>
  <c r="BR16" i="6"/>
  <c r="BQ16" i="6"/>
  <c r="BU13" i="6"/>
  <c r="CI14" i="6"/>
  <c r="CC14" i="6"/>
  <c r="CI12" i="6"/>
  <c r="CC12" i="6"/>
  <c r="BR7" i="6"/>
  <c r="BQ7" i="6"/>
  <c r="BQ21" i="6"/>
  <c r="BT14" i="6"/>
  <c r="CI13" i="6"/>
  <c r="CG12" i="6"/>
  <c r="CE7" i="6"/>
  <c r="CA23" i="6"/>
  <c r="CD23" i="6"/>
  <c r="CB23" i="6"/>
  <c r="BU22" i="6"/>
  <c r="BR13" i="6"/>
  <c r="CL10" i="6"/>
  <c r="CK10" i="6"/>
  <c r="BT11" i="6"/>
  <c r="BH11" i="6"/>
  <c r="BV11" i="6"/>
  <c r="BR9" i="6"/>
  <c r="CD9" i="6"/>
  <c r="BU9" i="6"/>
  <c r="BG11" i="6"/>
  <c r="BI25" i="6"/>
  <c r="BX25" i="6"/>
  <c r="BT29" i="6"/>
  <c r="BH29" i="6"/>
  <c r="BG29" i="6"/>
  <c r="CJ29" i="6"/>
  <c r="CE26" i="6"/>
  <c r="CJ24" i="6"/>
  <c r="BR29" i="6"/>
  <c r="BQ29" i="6"/>
  <c r="BX22" i="6"/>
  <c r="BI22" i="6"/>
  <c r="BV16" i="6"/>
  <c r="CJ12" i="6"/>
  <c r="CH12" i="6"/>
  <c r="BR23" i="6"/>
  <c r="BQ23" i="6"/>
  <c r="BQ11" i="6"/>
  <c r="BR11" i="6"/>
  <c r="BI28" i="6"/>
  <c r="BX28" i="6"/>
  <c r="BI29" i="6"/>
  <c r="BX29" i="6"/>
  <c r="BQ28" i="6"/>
  <c r="BU28" i="6"/>
  <c r="CG24" i="6"/>
  <c r="CF28" i="6"/>
  <c r="BG26" i="6"/>
  <c r="CE24" i="6"/>
  <c r="CL15" i="6"/>
  <c r="CK15" i="6"/>
  <c r="BI16" i="6"/>
  <c r="BX16" i="6"/>
  <c r="CC16" i="6" s="1"/>
  <c r="BT12" i="6"/>
  <c r="BG12" i="6"/>
  <c r="BR15" i="6"/>
  <c r="BQ15" i="6"/>
  <c r="CH14" i="6"/>
  <c r="BV14" i="6"/>
  <c r="CJ7" i="6"/>
  <c r="BV12" i="6"/>
  <c r="BG24" i="6"/>
  <c r="BH24" i="6"/>
  <c r="BT24" i="6"/>
  <c r="CJ22" i="6"/>
  <c r="CD13" i="6"/>
  <c r="BI11" i="6"/>
  <c r="CG14" i="6"/>
  <c r="BG7" i="6"/>
  <c r="BG14" i="6"/>
  <c r="BV9" i="6"/>
  <c r="BR8" i="6"/>
  <c r="BQ8" i="6"/>
  <c r="CJ11" i="6"/>
  <c r="BH9" i="6"/>
  <c r="CG9" i="6"/>
  <c r="CH9" i="6"/>
  <c r="CI9" i="6"/>
  <c r="CC9" i="6"/>
  <c r="CL6" i="6"/>
  <c r="CK6" i="6"/>
  <c r="BH7" i="6"/>
  <c r="CC49" i="7" l="1"/>
  <c r="CB15" i="7"/>
  <c r="CF49" i="7"/>
  <c r="CC11" i="7"/>
  <c r="CC13" i="7"/>
  <c r="CD49" i="7"/>
  <c r="CC26" i="7"/>
  <c r="CF27" i="7"/>
  <c r="CM27" i="7" s="1"/>
  <c r="CC15" i="7"/>
  <c r="CB12" i="7"/>
  <c r="CC43" i="7"/>
  <c r="CC50" i="7"/>
  <c r="CB36" i="7"/>
  <c r="CC12" i="7"/>
  <c r="CB26" i="7"/>
  <c r="CB49" i="7"/>
  <c r="CF13" i="7"/>
  <c r="CB50" i="7"/>
  <c r="CB13" i="7"/>
  <c r="CG11" i="7"/>
  <c r="CL11" i="7" s="1"/>
  <c r="CN13" i="7"/>
  <c r="CC36" i="7"/>
  <c r="CC27" i="7"/>
  <c r="CN27" i="7"/>
  <c r="CN52" i="7"/>
  <c r="CN12" i="7"/>
  <c r="CN22" i="7"/>
  <c r="CN24" i="7"/>
  <c r="CN28" i="7"/>
  <c r="CB45" i="7"/>
  <c r="CN33" i="7"/>
  <c r="CB34" i="7"/>
  <c r="CE34" i="7"/>
  <c r="CC34" i="7"/>
  <c r="CB39" i="7"/>
  <c r="CE39" i="7"/>
  <c r="CC39" i="7"/>
  <c r="CF22" i="7"/>
  <c r="CG41" i="7"/>
  <c r="CL41" i="7" s="1"/>
  <c r="CI43" i="7"/>
  <c r="CN43" i="7" s="1"/>
  <c r="CD43" i="7"/>
  <c r="CI44" i="7"/>
  <c r="CN44" i="7" s="1"/>
  <c r="CD44" i="7"/>
  <c r="CB35" i="7"/>
  <c r="CE35" i="7"/>
  <c r="CC35" i="7"/>
  <c r="CC44" i="7"/>
  <c r="CE44" i="7"/>
  <c r="CB44" i="7"/>
  <c r="CN6" i="7"/>
  <c r="CM12" i="7"/>
  <c r="CL12" i="7"/>
  <c r="CI32" i="7"/>
  <c r="CN32" i="7" s="1"/>
  <c r="CD32" i="7"/>
  <c r="CN15" i="7"/>
  <c r="CB23" i="7"/>
  <c r="CE23" i="7"/>
  <c r="CC23" i="7"/>
  <c r="CB22" i="7"/>
  <c r="CC46" i="7"/>
  <c r="CB46" i="7"/>
  <c r="CE46" i="7"/>
  <c r="CI35" i="7"/>
  <c r="CN35" i="7" s="1"/>
  <c r="CD35" i="7"/>
  <c r="CI55" i="7"/>
  <c r="CN55" i="7" s="1"/>
  <c r="CD55" i="7"/>
  <c r="CD56" i="7"/>
  <c r="CI56" i="7"/>
  <c r="CN56" i="7" s="1"/>
  <c r="CM22" i="7"/>
  <c r="CL22" i="7"/>
  <c r="CI38" i="7"/>
  <c r="CN38" i="7" s="1"/>
  <c r="CD38" i="7"/>
  <c r="CF56" i="7"/>
  <c r="CL31" i="7"/>
  <c r="CM31" i="7"/>
  <c r="CG6" i="7"/>
  <c r="CE42" i="7"/>
  <c r="CC42" i="7"/>
  <c r="CB42" i="7"/>
  <c r="CG21" i="7"/>
  <c r="CL21" i="7" s="1"/>
  <c r="CB24" i="7"/>
  <c r="CE24" i="7"/>
  <c r="CC24" i="7"/>
  <c r="CF51" i="7"/>
  <c r="CC53" i="7"/>
  <c r="CB53" i="7"/>
  <c r="CE53" i="7"/>
  <c r="CE6" i="7"/>
  <c r="CB6" i="7"/>
  <c r="CC6" i="7"/>
  <c r="CF23" i="7"/>
  <c r="CM8" i="7"/>
  <c r="CL8" i="7"/>
  <c r="CN8" i="7"/>
  <c r="CN21" i="7"/>
  <c r="CI39" i="7"/>
  <c r="CN39" i="7" s="1"/>
  <c r="CD39" i="7"/>
  <c r="CB25" i="7"/>
  <c r="CC25" i="7"/>
  <c r="CE25" i="7"/>
  <c r="CI47" i="7"/>
  <c r="CN47" i="7" s="1"/>
  <c r="CD47" i="7"/>
  <c r="CB17" i="7"/>
  <c r="CB28" i="7"/>
  <c r="CE28" i="7"/>
  <c r="CC28" i="7"/>
  <c r="CB41" i="7"/>
  <c r="CE55" i="7"/>
  <c r="CC55" i="7"/>
  <c r="CB55" i="7"/>
  <c r="CL37" i="7"/>
  <c r="CM37" i="7"/>
  <c r="CF9" i="7"/>
  <c r="CM9" i="7" s="1"/>
  <c r="CG43" i="7"/>
  <c r="CC48" i="7"/>
  <c r="CB48" i="7"/>
  <c r="CE48" i="7"/>
  <c r="CB21" i="7"/>
  <c r="CF6" i="7"/>
  <c r="CG19" i="7"/>
  <c r="CM19" i="7" s="1"/>
  <c r="CN11" i="7"/>
  <c r="CC22" i="7"/>
  <c r="CD50" i="7"/>
  <c r="CI50" i="7"/>
  <c r="CN50" i="7" s="1"/>
  <c r="CD48" i="7"/>
  <c r="CI48" i="7"/>
  <c r="CN48" i="7" s="1"/>
  <c r="CN17" i="7"/>
  <c r="CM11" i="7"/>
  <c r="CE32" i="7"/>
  <c r="CC32" i="7"/>
  <c r="CB32" i="7"/>
  <c r="CE47" i="7"/>
  <c r="CB47" i="7"/>
  <c r="CC47" i="7"/>
  <c r="CC40" i="7"/>
  <c r="CB40" i="7"/>
  <c r="CE40" i="7"/>
  <c r="CF54" i="7"/>
  <c r="CB19" i="7"/>
  <c r="CN7" i="7"/>
  <c r="CI40" i="7"/>
  <c r="CN40" i="7" s="1"/>
  <c r="CD40" i="7"/>
  <c r="CG45" i="7"/>
  <c r="CM45" i="7" s="1"/>
  <c r="CM43" i="7"/>
  <c r="CM36" i="7"/>
  <c r="CL36" i="7"/>
  <c r="CI53" i="7"/>
  <c r="CN53" i="7" s="1"/>
  <c r="CD53" i="7"/>
  <c r="CI26" i="7"/>
  <c r="CL26" i="7" s="1"/>
  <c r="CD37" i="7"/>
  <c r="CI37" i="7"/>
  <c r="CN37" i="7" s="1"/>
  <c r="CD45" i="7"/>
  <c r="CI45" i="7"/>
  <c r="CN45" i="7" s="1"/>
  <c r="CD54" i="7"/>
  <c r="CI54" i="7"/>
  <c r="CN54" i="7" s="1"/>
  <c r="CF7" i="7"/>
  <c r="CL7" i="7" s="1"/>
  <c r="CE51" i="7"/>
  <c r="CC51" i="7"/>
  <c r="CB51" i="7"/>
  <c r="CF38" i="7"/>
  <c r="CM26" i="7"/>
  <c r="CI46" i="7"/>
  <c r="CN46" i="7" s="1"/>
  <c r="CD46" i="7"/>
  <c r="CM7" i="7"/>
  <c r="CG13" i="7"/>
  <c r="CD26" i="7"/>
  <c r="CM49" i="7"/>
  <c r="CL49" i="7"/>
  <c r="CF17" i="7"/>
  <c r="CL17" i="7" s="1"/>
  <c r="CI42" i="7"/>
  <c r="CN42" i="7" s="1"/>
  <c r="CD42" i="7"/>
  <c r="CE38" i="7"/>
  <c r="CB38" i="7"/>
  <c r="CC38" i="7"/>
  <c r="CM50" i="7"/>
  <c r="CC21" i="7"/>
  <c r="CN23" i="7"/>
  <c r="CC7" i="7"/>
  <c r="CM15" i="7"/>
  <c r="CL15" i="7"/>
  <c r="CN9" i="7"/>
  <c r="CI51" i="7"/>
  <c r="CN51" i="7" s="1"/>
  <c r="CD51" i="7"/>
  <c r="CB52" i="7"/>
  <c r="CE52" i="7"/>
  <c r="CC52" i="7"/>
  <c r="CC54" i="7"/>
  <c r="CE54" i="7"/>
  <c r="CB54" i="7"/>
  <c r="CB9" i="7"/>
  <c r="CC33" i="7"/>
  <c r="CB33" i="7"/>
  <c r="CE33" i="7"/>
  <c r="CI34" i="7"/>
  <c r="CN34" i="7" s="1"/>
  <c r="CD34" i="7"/>
  <c r="CN19" i="7"/>
  <c r="CC56" i="7"/>
  <c r="CB56" i="7"/>
  <c r="CE56" i="7"/>
  <c r="CC19" i="7"/>
  <c r="CF32" i="7"/>
  <c r="CC41" i="7"/>
  <c r="CB43" i="7"/>
  <c r="CB13" i="6"/>
  <c r="CA26" i="6"/>
  <c r="CB7" i="6"/>
  <c r="CM11" i="6"/>
  <c r="CB26" i="6"/>
  <c r="CB28" i="6"/>
  <c r="CA13" i="6"/>
  <c r="CM7" i="6"/>
  <c r="CM12" i="6"/>
  <c r="CD24" i="6"/>
  <c r="CA24" i="6"/>
  <c r="CB24" i="6"/>
  <c r="CD29" i="6"/>
  <c r="CB29" i="6"/>
  <c r="CA29" i="6"/>
  <c r="CE9" i="6"/>
  <c r="CB9" i="6"/>
  <c r="CL25" i="6"/>
  <c r="CK25" i="6"/>
  <c r="CL27" i="6"/>
  <c r="CK27" i="6"/>
  <c r="CK7" i="6"/>
  <c r="CL7" i="6"/>
  <c r="CE11" i="6"/>
  <c r="CE28" i="6"/>
  <c r="CK28" i="6" s="1"/>
  <c r="CC28" i="6"/>
  <c r="CH28" i="6"/>
  <c r="CM28" i="6" s="1"/>
  <c r="CF16" i="6"/>
  <c r="CC22" i="6"/>
  <c r="CH22" i="6"/>
  <c r="CM22" i="6" s="1"/>
  <c r="CC25" i="6"/>
  <c r="CH25" i="6"/>
  <c r="CM25" i="6" s="1"/>
  <c r="CA11" i="6"/>
  <c r="CD11" i="6"/>
  <c r="CB11" i="6"/>
  <c r="CK23" i="6"/>
  <c r="CL23" i="6"/>
  <c r="CF29" i="6"/>
  <c r="CH13" i="6"/>
  <c r="CM13" i="6" s="1"/>
  <c r="CF13" i="6"/>
  <c r="CA22" i="6"/>
  <c r="CD22" i="6"/>
  <c r="CB22" i="6"/>
  <c r="CC26" i="6"/>
  <c r="CH26" i="6"/>
  <c r="CM26" i="6" s="1"/>
  <c r="CM9" i="6"/>
  <c r="CD12" i="6"/>
  <c r="CB12" i="6"/>
  <c r="CA12" i="6"/>
  <c r="CM14" i="6"/>
  <c r="CC27" i="6"/>
  <c r="CH27" i="6"/>
  <c r="CM27" i="6" s="1"/>
  <c r="CF9" i="6"/>
  <c r="CF12" i="6"/>
  <c r="CF14" i="6"/>
  <c r="CH16" i="6"/>
  <c r="CM16" i="6" s="1"/>
  <c r="CC29" i="6"/>
  <c r="CH29" i="6"/>
  <c r="CM29" i="6" s="1"/>
  <c r="CA9" i="6"/>
  <c r="CF11" i="6"/>
  <c r="CE22" i="6"/>
  <c r="CC13" i="6"/>
  <c r="CD14" i="6"/>
  <c r="CB14" i="6"/>
  <c r="CA14" i="6"/>
  <c r="CE13" i="6"/>
  <c r="CD16" i="6"/>
  <c r="CB16" i="6"/>
  <c r="CA16" i="6"/>
  <c r="CA28" i="6"/>
  <c r="CH24" i="6"/>
  <c r="CM24" i="6" s="1"/>
  <c r="CC24" i="6"/>
  <c r="CK21" i="6"/>
  <c r="CL21" i="6"/>
  <c r="CL26" i="6"/>
  <c r="CK26" i="6"/>
  <c r="CL28" i="6" l="1"/>
  <c r="CL27" i="7"/>
  <c r="CL9" i="7"/>
  <c r="CL43" i="7"/>
  <c r="CM13" i="7"/>
  <c r="CM21" i="7"/>
  <c r="CL13" i="7"/>
  <c r="CM34" i="7"/>
  <c r="CL34" i="7"/>
  <c r="CL19" i="7"/>
  <c r="CL48" i="7"/>
  <c r="CM48" i="7"/>
  <c r="CM6" i="7"/>
  <c r="CL6" i="7"/>
  <c r="CM56" i="7"/>
  <c r="CL56" i="7"/>
  <c r="CL33" i="7"/>
  <c r="CM33" i="7"/>
  <c r="CN26" i="7"/>
  <c r="CL50" i="7"/>
  <c r="CM38" i="7"/>
  <c r="CL38" i="7"/>
  <c r="CM47" i="7"/>
  <c r="CL47" i="7"/>
  <c r="CM53" i="7"/>
  <c r="CL53" i="7"/>
  <c r="CM24" i="7"/>
  <c r="CL24" i="7"/>
  <c r="CM44" i="7"/>
  <c r="CL44" i="7"/>
  <c r="CL54" i="7"/>
  <c r="CM54" i="7"/>
  <c r="CM51" i="7"/>
  <c r="CL51" i="7"/>
  <c r="CL45" i="7"/>
  <c r="CM41" i="7"/>
  <c r="CM40" i="7"/>
  <c r="CL40" i="7"/>
  <c r="CM32" i="7"/>
  <c r="CL32" i="7"/>
  <c r="CM55" i="7"/>
  <c r="CL55" i="7"/>
  <c r="CM28" i="7"/>
  <c r="CL28" i="7"/>
  <c r="CM42" i="7"/>
  <c r="CL42" i="7"/>
  <c r="CM17" i="7"/>
  <c r="CM46" i="7"/>
  <c r="CL46" i="7"/>
  <c r="CM23" i="7"/>
  <c r="CL23" i="7"/>
  <c r="CM35" i="7"/>
  <c r="CL35" i="7"/>
  <c r="CM39" i="7"/>
  <c r="CL39" i="7"/>
  <c r="CM52" i="7"/>
  <c r="CL52" i="7"/>
  <c r="CM25" i="7"/>
  <c r="CL25" i="7"/>
  <c r="CK9" i="6"/>
  <c r="CK13" i="6"/>
  <c r="CL13" i="6"/>
  <c r="CL9" i="6"/>
  <c r="CL16" i="6"/>
  <c r="CK16" i="6"/>
  <c r="CL11" i="6"/>
  <c r="CK11" i="6"/>
  <c r="CL29" i="6"/>
  <c r="CK29" i="6"/>
  <c r="CL14" i="6"/>
  <c r="CK14" i="6"/>
  <c r="CL12" i="6"/>
  <c r="CK12" i="6"/>
  <c r="CK22" i="6"/>
  <c r="CL22" i="6"/>
  <c r="CL24" i="6"/>
  <c r="CK24" i="6"/>
  <c r="I26" i="4" l="1"/>
  <c r="G26" i="4"/>
  <c r="E26" i="4"/>
  <c r="C26" i="4"/>
  <c r="I24" i="4"/>
  <c r="G24" i="4"/>
  <c r="E24" i="4"/>
  <c r="C24" i="4"/>
  <c r="I22" i="4"/>
  <c r="I29" i="4" s="1"/>
  <c r="I30" i="4" s="1"/>
  <c r="G22" i="4"/>
  <c r="G29" i="4" s="1"/>
  <c r="G30" i="4" s="1"/>
  <c r="E22" i="4"/>
  <c r="E29" i="4" s="1"/>
  <c r="E30" i="4" s="1"/>
  <c r="C22" i="4"/>
  <c r="C29" i="4" s="1"/>
  <c r="C30" i="4" s="1"/>
  <c r="I20" i="4"/>
  <c r="G20" i="4"/>
  <c r="E20" i="4"/>
  <c r="C20" i="4"/>
  <c r="I18" i="4"/>
  <c r="G18" i="4"/>
  <c r="E18" i="4"/>
  <c r="C18" i="4"/>
  <c r="E12" i="4"/>
  <c r="C12" i="4"/>
  <c r="E10" i="4"/>
  <c r="C10" i="4"/>
  <c r="V34" i="3" l="1"/>
  <c r="U34" i="3"/>
  <c r="T34" i="3"/>
  <c r="S34" i="3"/>
  <c r="V33" i="3"/>
  <c r="U33" i="3"/>
  <c r="T33" i="3"/>
  <c r="S33" i="3"/>
  <c r="V32" i="3"/>
  <c r="U32" i="3"/>
  <c r="T32" i="3"/>
  <c r="S32" i="3"/>
  <c r="V30" i="3"/>
  <c r="U30" i="3"/>
  <c r="T30" i="3"/>
  <c r="S30" i="3"/>
  <c r="V29" i="3"/>
  <c r="U29" i="3"/>
  <c r="T29" i="3"/>
  <c r="S29" i="3"/>
  <c r="V28" i="3"/>
  <c r="U28" i="3"/>
  <c r="T28" i="3"/>
  <c r="S28" i="3"/>
  <c r="V27" i="3"/>
  <c r="U27" i="3"/>
  <c r="T27" i="3"/>
  <c r="S27" i="3"/>
  <c r="V26" i="3"/>
  <c r="U26" i="3"/>
  <c r="T26" i="3"/>
  <c r="S26" i="3"/>
  <c r="V25" i="3"/>
  <c r="U25" i="3"/>
  <c r="T25" i="3"/>
  <c r="S25" i="3"/>
  <c r="V24" i="3"/>
  <c r="U24" i="3"/>
  <c r="T24" i="3"/>
  <c r="S24" i="3"/>
  <c r="V23" i="3"/>
  <c r="U23" i="3"/>
  <c r="T23" i="3"/>
  <c r="S23" i="3"/>
  <c r="V22" i="3"/>
  <c r="U22" i="3"/>
  <c r="T22" i="3"/>
  <c r="S22" i="3"/>
  <c r="V20" i="3"/>
  <c r="U20" i="3"/>
  <c r="T20" i="3"/>
  <c r="S20" i="3"/>
  <c r="V19" i="3"/>
  <c r="U19" i="3"/>
  <c r="T19" i="3"/>
  <c r="S19" i="3"/>
  <c r="V18" i="3"/>
  <c r="U18" i="3"/>
  <c r="T18" i="3"/>
  <c r="S18" i="3"/>
</calcChain>
</file>

<file path=xl/comments1.xml><?xml version="1.0" encoding="utf-8"?>
<comments xmlns="http://schemas.openxmlformats.org/spreadsheetml/2006/main">
  <authors>
    <author>Vicky De Groof</author>
  </authors>
  <commentList>
    <comment ref="S2" authorId="0" shapeId="0">
      <text>
        <r>
          <rPr>
            <sz val="9"/>
            <color indexed="81"/>
            <rFont val="Tahoma"/>
            <family val="2"/>
          </rPr>
          <t>Average of analytical duplicates</t>
        </r>
      </text>
    </comment>
    <comment ref="T2" authorId="0" shapeId="0">
      <text>
        <r>
          <rPr>
            <sz val="9"/>
            <color indexed="81"/>
            <rFont val="Tahoma"/>
            <family val="2"/>
          </rPr>
          <t>Average of analytical duplicates</t>
        </r>
      </text>
    </comment>
    <comment ref="U2" authorId="0" shapeId="0">
      <text>
        <r>
          <rPr>
            <sz val="9"/>
            <color indexed="81"/>
            <rFont val="Tahoma"/>
            <family val="2"/>
          </rPr>
          <t>Standard deviation duplicate measurement</t>
        </r>
      </text>
    </comment>
    <comment ref="V2" authorId="0" shapeId="0">
      <text>
        <r>
          <rPr>
            <sz val="9"/>
            <color indexed="81"/>
            <rFont val="Tahoma"/>
            <family val="2"/>
          </rPr>
          <t>Standard deviation duplicate measurement</t>
        </r>
      </text>
    </comment>
  </commentList>
</comments>
</file>

<file path=xl/comments2.xml><?xml version="1.0" encoding="utf-8"?>
<comments xmlns="http://schemas.openxmlformats.org/spreadsheetml/2006/main">
  <authors>
    <author>Vicky De Groof</author>
  </authors>
  <commentList>
    <comment ref="S2" authorId="0" shapeId="0">
      <text>
        <r>
          <rPr>
            <sz val="9"/>
            <color indexed="81"/>
            <rFont val="Tahoma"/>
            <family val="2"/>
          </rPr>
          <t>Average of analytical duplicates</t>
        </r>
      </text>
    </comment>
    <comment ref="T2" authorId="0" shapeId="0">
      <text>
        <r>
          <rPr>
            <sz val="9"/>
            <color indexed="81"/>
            <rFont val="Tahoma"/>
            <family val="2"/>
          </rPr>
          <t>Average of analytical duplicates</t>
        </r>
      </text>
    </comment>
    <comment ref="U2" authorId="0" shapeId="0">
      <text>
        <r>
          <rPr>
            <sz val="9"/>
            <color indexed="81"/>
            <rFont val="Tahoma"/>
            <family val="2"/>
          </rPr>
          <t>Standard deviation duplicate measurement</t>
        </r>
      </text>
    </comment>
    <comment ref="V2" authorId="0" shapeId="0">
      <text>
        <r>
          <rPr>
            <sz val="9"/>
            <color indexed="81"/>
            <rFont val="Tahoma"/>
            <family val="2"/>
          </rPr>
          <t>Standard deviation duplicate measurement</t>
        </r>
      </text>
    </comment>
  </commentList>
</comments>
</file>

<file path=xl/connections.xml><?xml version="1.0" encoding="utf-8"?>
<connections xmlns="http://schemas.openxmlformats.org/spreadsheetml/2006/main">
  <connection id="1" name="OTU fa" type="6" refreshedVersion="6" background="1" saveData="1">
    <textPr codePage="850" sourceFile="C:\Users\chpc-26016-user\Documents\Research\PhD\Microbial community analysis DNAsense\OTU fa.txt" tab="0" delimiter="&gt;">
      <textFields count="2">
        <textField/>
        <textField/>
      </textFields>
    </textPr>
  </connection>
</connections>
</file>

<file path=xl/sharedStrings.xml><?xml version="1.0" encoding="utf-8"?>
<sst xmlns="http://schemas.openxmlformats.org/spreadsheetml/2006/main" count="3398" uniqueCount="1101">
  <si>
    <t>Kingdom</t>
  </si>
  <si>
    <t>Phylum</t>
  </si>
  <si>
    <t>Class</t>
  </si>
  <si>
    <t>Order</t>
  </si>
  <si>
    <t>Family</t>
  </si>
  <si>
    <t>Genus</t>
  </si>
  <si>
    <t>Species</t>
  </si>
  <si>
    <t>OTU_1</t>
  </si>
  <si>
    <t>OTU_2</t>
  </si>
  <si>
    <t>OTU_3</t>
  </si>
  <si>
    <t>OTU_6</t>
  </si>
  <si>
    <t>OTU_4</t>
  </si>
  <si>
    <t>OTU_9</t>
  </si>
  <si>
    <t>OTU_10</t>
  </si>
  <si>
    <t>OTU_8</t>
  </si>
  <si>
    <t>OTU_12</t>
  </si>
  <si>
    <t>OTU_11</t>
  </si>
  <si>
    <t>OTU_13</t>
  </si>
  <si>
    <t>OTU_171</t>
  </si>
  <si>
    <t>OTU_136</t>
  </si>
  <si>
    <t>OTU_15</t>
  </si>
  <si>
    <t>OTU_18</t>
  </si>
  <si>
    <t>OTU_14</t>
  </si>
  <si>
    <t>OTU_19</t>
  </si>
  <si>
    <t>OTU_17</t>
  </si>
  <si>
    <t>OTU_21</t>
  </si>
  <si>
    <t>OTU_28</t>
  </si>
  <si>
    <t>OTU_30</t>
  </si>
  <si>
    <t>OTU_51</t>
  </si>
  <si>
    <t>OTU_26</t>
  </si>
  <si>
    <t>OTU_29</t>
  </si>
  <si>
    <t>OTU_22</t>
  </si>
  <si>
    <t>OTU_34</t>
  </si>
  <si>
    <t>OTU_37</t>
  </si>
  <si>
    <t>OTU_20</t>
  </si>
  <si>
    <t>OTU_31</t>
  </si>
  <si>
    <t>OTU_39</t>
  </si>
  <si>
    <t>OTU_42</t>
  </si>
  <si>
    <t>OTU_33</t>
  </si>
  <si>
    <t>OTU_50</t>
  </si>
  <si>
    <t>OTU_36</t>
  </si>
  <si>
    <t>OTU_38</t>
  </si>
  <si>
    <t>OTU_89</t>
  </si>
  <si>
    <t>OTU_44</t>
  </si>
  <si>
    <t>OTU_57</t>
  </si>
  <si>
    <t>OTU_84</t>
  </si>
  <si>
    <t>OTU_45</t>
  </si>
  <si>
    <t>OTU_69</t>
  </si>
  <si>
    <t>OTU_54</t>
  </si>
  <si>
    <t>OTU_72</t>
  </si>
  <si>
    <t>OTU_43</t>
  </si>
  <si>
    <t>OTU_77</t>
  </si>
  <si>
    <t>OTU_52</t>
  </si>
  <si>
    <t>OTU_90</t>
  </si>
  <si>
    <t>OTU_113</t>
  </si>
  <si>
    <t>OTU_70</t>
  </si>
  <si>
    <t>OTU_61</t>
  </si>
  <si>
    <t>OTU_68</t>
  </si>
  <si>
    <t>OTU_53</t>
  </si>
  <si>
    <t>OTU_124</t>
  </si>
  <si>
    <t>OTU_97</t>
  </si>
  <si>
    <t>OTU_75</t>
  </si>
  <si>
    <t>OTU_60</t>
  </si>
  <si>
    <t>OTU_206</t>
  </si>
  <si>
    <t>OTU_115</t>
  </si>
  <si>
    <t>OTU_187</t>
  </si>
  <si>
    <t>OTU_76</t>
  </si>
  <si>
    <t>OTU_81</t>
  </si>
  <si>
    <t>OTU_91</t>
  </si>
  <si>
    <t>OTU_128</t>
  </si>
  <si>
    <t>OTU_94</t>
  </si>
  <si>
    <t>OTU_140</t>
  </si>
  <si>
    <t>OTU_213</t>
  </si>
  <si>
    <t>OTU_98</t>
  </si>
  <si>
    <t>OTU_83</t>
  </si>
  <si>
    <t>OTU_270</t>
  </si>
  <si>
    <t>OTU_46</t>
  </si>
  <si>
    <t>OTU_73</t>
  </si>
  <si>
    <t>OTU_62</t>
  </si>
  <si>
    <t>OTU_143</t>
  </si>
  <si>
    <t>OTU_87</t>
  </si>
  <si>
    <t>OTU_102</t>
  </si>
  <si>
    <t>OTU_478</t>
  </si>
  <si>
    <t>OTU_99</t>
  </si>
  <si>
    <t>OTU_116</t>
  </si>
  <si>
    <t>OTU_86</t>
  </si>
  <si>
    <t>OTU_287</t>
  </si>
  <si>
    <t>OTU_142</t>
  </si>
  <si>
    <t>OTU_355</t>
  </si>
  <si>
    <t>OTU_105</t>
  </si>
  <si>
    <t>OTU_106</t>
  </si>
  <si>
    <t>OTU_96</t>
  </si>
  <si>
    <t>OTU_85</t>
  </si>
  <si>
    <t>OTU_147</t>
  </si>
  <si>
    <t>OTU_114</t>
  </si>
  <si>
    <t>OTU_311</t>
  </si>
  <si>
    <t>OTU_169</t>
  </si>
  <si>
    <t>OTU_148</t>
  </si>
  <si>
    <t>OTU_521</t>
  </si>
  <si>
    <t>OTU_462</t>
  </si>
  <si>
    <t>OTU_207</t>
  </si>
  <si>
    <t>OTU_233</t>
  </si>
  <si>
    <t>OTU_137</t>
  </si>
  <si>
    <t>OTU_221</t>
  </si>
  <si>
    <t>OTU_139</t>
  </si>
  <si>
    <t>OTU_118</t>
  </si>
  <si>
    <t>OTU_162</t>
  </si>
  <si>
    <t>OTU_150</t>
  </si>
  <si>
    <t>OTU_135</t>
  </si>
  <si>
    <t>OTU_346</t>
  </si>
  <si>
    <t>OTU_248</t>
  </si>
  <si>
    <t>OTU_172</t>
  </si>
  <si>
    <t>OTU_228</t>
  </si>
  <si>
    <t>OTU_112</t>
  </si>
  <si>
    <t>Unassigned</t>
  </si>
  <si>
    <t>OTU_218</t>
  </si>
  <si>
    <t>OTU_129</t>
  </si>
  <si>
    <t>OTU_152</t>
  </si>
  <si>
    <t>OTU_125</t>
  </si>
  <si>
    <t>OTU_186</t>
  </si>
  <si>
    <t>OTU_185</t>
  </si>
  <si>
    <t>OTU_219</t>
  </si>
  <si>
    <t>OTU_107</t>
  </si>
  <si>
    <t>OTU_201</t>
  </si>
  <si>
    <t>OTU_184</t>
  </si>
  <si>
    <t>OTU_209</t>
  </si>
  <si>
    <t>OTU_237</t>
  </si>
  <si>
    <t>OTU_205</t>
  </si>
  <si>
    <t>OTU_266</t>
  </si>
  <si>
    <t>OTU_156</t>
  </si>
  <si>
    <t>OTU_178</t>
  </si>
  <si>
    <t>OTU_157</t>
  </si>
  <si>
    <t>OTU_276</t>
  </si>
  <si>
    <t>OTU_197</t>
  </si>
  <si>
    <t>OTU_264</t>
  </si>
  <si>
    <t>OTU_126</t>
  </si>
  <si>
    <t>OTU_261</t>
  </si>
  <si>
    <t>OTU_145</t>
  </si>
  <si>
    <t>OTU_238</t>
  </si>
  <si>
    <t>OTU_131</t>
  </si>
  <si>
    <t>OTU_278</t>
  </si>
  <si>
    <t>OTU_288</t>
  </si>
  <si>
    <t>OTU_240</t>
  </si>
  <si>
    <t>OTU_458</t>
  </si>
  <si>
    <t>OTU_391</t>
  </si>
  <si>
    <t>OTU_298</t>
  </si>
  <si>
    <t>OTU_377</t>
  </si>
  <si>
    <t>OTU_111</t>
  </si>
  <si>
    <t>OTU_161</t>
  </si>
  <si>
    <t>OTU_174</t>
  </si>
  <si>
    <t>OTU_389</t>
  </si>
  <si>
    <t>OTU_236</t>
  </si>
  <si>
    <t>OTU_188</t>
  </si>
  <si>
    <t>OTU_260</t>
  </si>
  <si>
    <t>OTU_160</t>
  </si>
  <si>
    <t>OTU_445</t>
  </si>
  <si>
    <t>OTU_153</t>
  </si>
  <si>
    <t>OTU_210</t>
  </si>
  <si>
    <t>OTU_211</t>
  </si>
  <si>
    <t>OTU_363</t>
  </si>
  <si>
    <t>OTU_366</t>
  </si>
  <si>
    <t>OTU_146</t>
  </si>
  <si>
    <t>OTU_214</t>
  </si>
  <si>
    <t>OTU_275</t>
  </si>
  <si>
    <t>OTU_290</t>
  </si>
  <si>
    <t>OTU_357</t>
  </si>
  <si>
    <t>OTU_71</t>
  </si>
  <si>
    <t>OTU_294</t>
  </si>
  <si>
    <t>OTU_384</t>
  </si>
  <si>
    <t>OTU_245</t>
  </si>
  <si>
    <t>OTU_244</t>
  </si>
  <si>
    <t>OTU_279</t>
  </si>
  <si>
    <t>OTU_202</t>
  </si>
  <si>
    <t>OTU_479</t>
  </si>
  <si>
    <t>OTU_296</t>
  </si>
  <si>
    <t>OTU_258</t>
  </si>
  <si>
    <t>OTU_302</t>
  </si>
  <si>
    <t>OTU_307</t>
  </si>
  <si>
    <t>OTU_265</t>
  </si>
  <si>
    <t>OTU_327</t>
  </si>
  <si>
    <t>OTU_457</t>
  </si>
  <si>
    <t>OTU_212</t>
  </si>
  <si>
    <t>OTU_459</t>
  </si>
  <si>
    <t>OTU_208</t>
  </si>
  <si>
    <t>OTU_192</t>
  </si>
  <si>
    <t>OTU_100</t>
  </si>
  <si>
    <t>OTU_224</t>
  </si>
  <si>
    <t>OTU_408</t>
  </si>
  <si>
    <t>OTU_313</t>
  </si>
  <si>
    <t>OTU_403</t>
  </si>
  <si>
    <t>OTU_471</t>
  </si>
  <si>
    <t>OTU_256</t>
  </si>
  <si>
    <t>OTU_321</t>
  </si>
  <si>
    <t>OTU_304</t>
  </si>
  <si>
    <t>OTU_272</t>
  </si>
  <si>
    <t>OTU_401</t>
  </si>
  <si>
    <t>OTU_525</t>
  </si>
  <si>
    <t>OTU_431</t>
  </si>
  <si>
    <t>OTU_223</t>
  </si>
  <si>
    <t>OTU_418</t>
  </si>
  <si>
    <t>OTU_476</t>
  </si>
  <si>
    <t>OTU_455</t>
  </si>
  <si>
    <t>OTU_519</t>
  </si>
  <si>
    <t>OTU_383</t>
  </si>
  <si>
    <t>OTU_165</t>
  </si>
  <si>
    <t>OTU_271</t>
  </si>
  <si>
    <t>OTU_204</t>
  </si>
  <si>
    <t>OTU_417</t>
  </si>
  <si>
    <t>OTU_440</t>
  </si>
  <si>
    <t>OTU_393</t>
  </si>
  <si>
    <t>OTU_412</t>
  </si>
  <si>
    <t>OTU_120</t>
  </si>
  <si>
    <t>OTU_353</t>
  </si>
  <si>
    <t>OTU_480</t>
  </si>
  <si>
    <t>OTU_285</t>
  </si>
  <si>
    <t>OTU_511</t>
  </si>
  <si>
    <t>OTU_507</t>
  </si>
  <si>
    <t>OTU_338</t>
  </si>
  <si>
    <t>OTU_470</t>
  </si>
  <si>
    <t>OTU_468</t>
  </si>
  <si>
    <t>OTU_447</t>
  </si>
  <si>
    <t>OTU_405</t>
  </si>
  <si>
    <t>OTU_351</t>
  </si>
  <si>
    <t>OTU_316</t>
  </si>
  <si>
    <t>OTU_308</t>
  </si>
  <si>
    <t>OTU_328</t>
  </si>
  <si>
    <t>OTU_362</t>
  </si>
  <si>
    <t>OTU_295</t>
  </si>
  <si>
    <t>OTU_273</t>
  </si>
  <si>
    <t>OTU_360</t>
  </si>
  <si>
    <t>OTU_250</t>
  </si>
  <si>
    <t>OTU_407</t>
  </si>
  <si>
    <t>OTU_367</t>
  </si>
  <si>
    <t>OTU_194</t>
  </si>
  <si>
    <t>OTU_453</t>
  </si>
  <si>
    <t>OTU_494</t>
  </si>
  <si>
    <t>OTU_406</t>
  </si>
  <si>
    <t>OTU_289</t>
  </si>
  <si>
    <t>OTU_198</t>
  </si>
  <si>
    <t>OTU_373</t>
  </si>
  <si>
    <t>OTU_492</t>
  </si>
  <si>
    <t>OTU_503</t>
  </si>
  <si>
    <t>OTU_390</t>
  </si>
  <si>
    <t>OTU_291</t>
  </si>
  <si>
    <t>OTU_524</t>
  </si>
  <si>
    <t>OTU_59</t>
  </si>
  <si>
    <t>OTU_433</t>
  </si>
  <si>
    <t>OTU_472</t>
  </si>
  <si>
    <t>OTU_347</t>
  </si>
  <si>
    <t>OTU_448</t>
  </si>
  <si>
    <t>OTU_523</t>
  </si>
  <si>
    <t>OTU_409</t>
  </si>
  <si>
    <t>OTU_239</t>
  </si>
  <si>
    <t>OTU_490</t>
  </si>
  <si>
    <t>OTU_170</t>
  </si>
  <si>
    <t>OTU_372</t>
  </si>
  <si>
    <t>OTU_164</t>
  </si>
  <si>
    <t>OTU_454</t>
  </si>
  <si>
    <t>OTU_222</t>
  </si>
  <si>
    <t>OTU_267</t>
  </si>
  <si>
    <t>OTU_349</t>
  </si>
  <si>
    <t>OTU_467</t>
  </si>
  <si>
    <t>OTU_512</t>
  </si>
  <si>
    <t>Sequence</t>
  </si>
  <si>
    <t>GGACTACGGGGGTTTCTAATCCTGTTCGCTACCCATGCTTTCGAGCCTCAGCGTCAGTTGCAGACCAGACAGCCGCCTTCGCCACTGGTGTTCTTCCATATATCTACGCATTCCACCGCTACACATGGAGTTCCACTGTCCTCTTCTGCACTCAAGTCTGACAGTTTCCGATGCACTTCTTTGGTTAAGCCAAAGGCTTTCACATCAGACTTATCAAACCGCCTGCGCTCGCTTTACGCCCAATAAATCCGGATAACGCTTGCCACCTACGTATTACCGCGGCTGCTGACAC</t>
  </si>
  <si>
    <t>GGACTACGGGGGTTTCTAATCCTGTTCGCTCCCCCAGCTTTCGCGCCTCAGCGTCAGTCATGGCCCAGAAGGTCGCCTTCGCCACCGGTGTTCTTCCCAATATCTGCGCATTCCACCGCTACACTGGGAATTCCACCTTCCTCTACCAGACTCAAGCCTGCCGGTATCGGAAGCGGACGGGGGTTGAGCCCCCGGTTTTAACTCCCGACCAAACAAGCCGCCTACGCGCGCTTTACGCCCAATGAATCCGGATAACGCTTGCCCCCTACGTATTACCGCGGCTGCTGACAC</t>
  </si>
  <si>
    <t>GGACTACTGGGGTTTCTAATCCTGTTTGATCCCCACGCTTTCGTGCCTCAGCGTCAGTGTCGGCTCAGTAAGCTGCCTACGCAATTGGTGTTCTGTGTAATATCTAAGCATTTCACCGCTACATTACACATTCCGCCTACCTTAACCAAACTCAAGACTATCAGTATCAACGGCAGTTCTGCAGTTAAGCTGCAGGATTTCACCACTGACTTAATAGCCCGCCTACGCACCCTTTAAACCCAATGAATCCGGATAACGCTTGCATCCTCCGTATTACCGCGGCTGCTGACAC</t>
  </si>
  <si>
    <t>GGACTACGGGGGTTTCTAATCCTGTTTGCTACCCACGCTTTCGTGACTCAGCGTCAGTTACAGTCCAGTAAGCCGCCTTCGCCACCGGTGTTCCTCCTAATATCTACGCATTTCACCGCTACACTAGGAATTCCGCTTACCTCTCCTGCACTCAAGTCATACAGTTTCAAGTGCTTACTATGGTTAAGCCATAGCTTTTTACACCTGACATATATAACCGCCTACTCACCCTTTACGCCCAGTAAATCCGGACAACGCTCGCCCCCTACGTATTACCGCGGCGGCTGACAC</t>
  </si>
  <si>
    <t>GGACTACGGGGGTTTCTAATCCTGTTCGCTCCCCACGCTTTCGCTCCTCAGCGTCAGTAACGGCCCAGAGACCCGCCTTCGCCACCGGTGTTCCTCCTGATATCTGCGCATTCCACCGCTACACCAGGAATTCCAGTCTCCCCTACCGCACTCAAGCCTGCCCGTACCCACCGCAAGCCCATGGTTAAGCCACAGGATTTCACGACAGACGCGACAAACCACCTACAAGCCCTTTACGCCCAATAAATCCGGACAACGCTAGTACCCTACGTATTACCGCGGCGGCTGGCAC</t>
  </si>
  <si>
    <t>GGACTACGAGGGTATCTAATCCTGTTTGCTCCCCACGCTTTCGCACCTGAGCGTCAGTCTTCGTCCAGGGGGCCGCCTTCGCCACCGGTATTCCTCCAGATCTCTACGCATTTCACCGCTACACCTGGAATTCTACCCCCCTCTACGAGACTCAAGCTTGCCAGTATCAGATGCAGTTCCCAGGTTGAGCCCGGGGATTTCACATCTGACTTAACAAACCGCCTGCGTGCGCTTTACGCCCAGTAATTCCGATTAACGCTTGCACCCTCCGTATTACCGCGGCTGCTGACAC</t>
  </si>
  <si>
    <t>GGACTACGGGGGTATCTAATCCTGTTTGCTCCCCACACTTTCGCGCCTCAGCGTCAGTTGCAGTCCAGTTACCCGCCTTCGCCACTGGTGTTCCTCCCGATCTCTACGCATTTCACCGCTACACCGGGAATTCCGATAACCTCTCCTGCACTCAAGCCCATCAGTTTCTATAGCACTTCCATCCTTGAAAAATGGACTTCCACTACTGACTTGACAGGCCGCCTGCGCGCCCTTTACGCCCAATCATTCCGGACAACGCTCGCCCCCTACGTATTACCGCGGCTGCTGACAC</t>
  </si>
  <si>
    <t>GGACTACGGGGGTTTCTAATCCTGTTTGATACCTGCACTTTCGAGCTTCAGCGTCAGGTGCGCTCCCGCAAGCTGCCTTCGCAATCGGGGTTCTTCGTGATATCTATGCATTTCACCGCTACACCACAAATTCCGCCTGCGTCGTGCGCCCTCAAGCTCTCCAGTTCGCGCTGCAGTGCAGATGTTGGGCACCTGCATTTCACAACACGCTTAAAGAGCGGCCTACGCTCCCTTTAAACCCAATAAATCCGGATAACGCCCGGACCTTCCGTATTACCGCGGCGGCTGACAC</t>
  </si>
  <si>
    <t>GGACTACGGGGGTTTCTAATCCTGTTTGCTCCCCACACTTTCGCGCCTCAGCGTCAGTTGCAGTCCAGTTACCCGCCTTCGCCACTGGTGTTCCTCCCGATCTCTACGCATTTCACCGCTACACCGGGAATTCCGATAACCTCTCCTGCACTCAAGCTCAGCAGTTTCCAAAGCAATTCCTGCCTTGAAAACAGGACTTTCACTCCAGACTTGCCAAGCCGCCTACGCGCCCTTTACGCCCAATCATTCCGGACAACGCTCGCCCCCTACGTATTACCGCGGCGGCTGACAC</t>
  </si>
  <si>
    <t>GGACTACGGGGGTTTCTAATCCTGTTCGCTCCCCCAGCTCTCGCGCCTCAGCGTCAGTGGTGGCCCAGAGCGCCGCCTTCGCCACCGGTGTTCCTCCCAATATCTGCGCATTCCACCGCTACACTGGGAATTCCACGCTCCCCTACCACACTCAAGGCGGCCAGTTCGGGGTGGTGCCGCGGGTTGAGCCCCCGGATTCGACACCCCGCTTGACCGCCCGCCTACGCGCGCTTTACGCCCAATGAATCCGGATAACGCTCGCCCCATACGTATTACCGCGGCTGCTGACAC</t>
  </si>
  <si>
    <t>GGACTACGGGGGTATCTAATCCTGTTTGATCCCCACGCCTTCGTGCATGAGCGTCAGTAACGGTTTAGTAAGCTGCCTCCGCAATCGGTGTTCCTTGTGATATCTACGCATTTCACCGCTACACCACAAATTCCGCCTACCTCATCCGCACTCAAGAGAAACGGTTTCAACGGCACTGTCGAGGTTGAGCCCCGAAATTTCACCGCCGACCTAATTCCCCGCCTGCGCACCCTTTAAACCCAATAAATCCGGATAACGCCTGGATCCTCCGTATTACCGCGGCGGCTGACAC</t>
  </si>
  <si>
    <t>GGACTACACGGGTATCTAATCCCGTTCGCTCCCCACGCCTTCGCGCCTCAGCGTCAGGGACGGCCCAGCTGGCCGCCTTCGCCACGGGTGTTCCGCCTGATCTCTACGCATTTCACCACTACACCAGGCATTCCACCAGCCCCTACCGCCCTCAAGCGGTGCAGTCCACGACGACCCTCCCAGGTTGAGCCTGGGGCTTTCACGCCATGCTTACACCGCCGCCTGCGCGCGCTTTACGCCCAGTAACTCCGGACAACGCTCGGACCCTACGTATTACCGCGGCTGCTGACAC</t>
  </si>
  <si>
    <t>GGACTACAGGGGTTTCTAATCCTGTTTGCTACCCACACTTTCGAGCCTCAACGTCAGTTACAGTCCAGTAAGCCGCCTTCGCCGCTGGTGTTCTTCCATATATCTACGCATTCCACCGCTACACATGGAGTTCCACTTACCTCTACTGCACTCAAGTTGACCAGTTTCCAATGCCTTTCCGGAGTTGAGCTCCGGGCTTTCACATCAGACTTAATCAACCGTCTGCGCTCGCTTTACGCCCAATAAATCCGGATAACGCTCGGGACATACGTATTACCGCGGCTGCTGACAC</t>
  </si>
  <si>
    <t>GGACTACGGGGGTATCTAATCCCGTTCGCTCCCCATGCTTTCGCACACCAGCGTCGGTAGAGACCCAGAGAGCTGCCTTCGCTTTTGGCGTTCCTTCGTAGATCCGTAGATTTCACCCCTCCACACGAAATTCCACTCTCCTCTGTCTCACTCAAGTTCAGTGGTTTCGAAAGCATTCCGCCACTTTTTGACGACTTTCACTTTCAACCCGATGAACCGCCTACGTGCCCTTTACGCCTAGTCATTCCGAAGAACACTTGCCCCCCCCGTTTTACCGCGGCGGCTGGCAC</t>
  </si>
  <si>
    <t>GGACTACGGGGGTTTCTAATCCGGTTCGCGCCCCTAGCTTTCGTCCCTCACCGTCAGGTTCGTTCCAGTTAGCCGCCTTCGCCACAGGTGGTCCTCCCAGGATTACAGGATTTCACCCCTACCCTGGGAGTACCGCTAACCTCTCCCGACCTCAAGCCTGACAGTATCCTCAGCAATTCCCATAGTTAAGCTACAGGATTTCACCAAAGACTTATCAAACCGGCTACGAACGCTTTAGGCCCAATAAAAACAGCTACCACTAGAGCTGCCGGTGTTACCGCGGCTGCTGGCAC</t>
  </si>
  <si>
    <t>GGACTACGGGGGTTTCTAATCCTGTTTGCTCCCCACGCTTTCGAGCCTCAGTGTCAGTTACAGTCCAGAAAGGCGCCTTCGCCACTGGTATTCTTCCTAATCTCTACGCATTTCACCGCTACACTAGGAATTCTCCTTTCCTCTCCTGCACTCTAGATATCCAGTTTGGAATGCAGCACCCAGGTTAAGCCCGAGTATTTCACATCCCACTTAAATATCCACCTACGCTCCCTTTACGCCCAGTAAATCCGGACAACGCTTGCCACCTACGTATTACCGCGGCTGCTGACAC</t>
  </si>
  <si>
    <t>GGACTACTGGGGTTTCTAATCCTGTTTGCTCCCCACGCTTTCGTGCCTCAGCGTCAGTTACAGTCCAGAGAGCCGCCTTCGCTACTGGTGTTCCTCCTAATATCTACGCATTTCACCGCTACACTAGGAATTCCACTCTCCTCTCCTGCACTCAAGTCCTCCAGTTTCAAGAGCTTACTACGGTTGAGCCGTAGCCTTTCACTCCTGACTTAAAAGACCGCCTACGCACCCTTTACGCCCAGTAAATCCGGATAACGCTAGCCCCCTACGTATTACCGCGGCTGCTGACAC</t>
  </si>
  <si>
    <t>GGACTACTCGGGTATCTAATCCTGTTTGCTCCCCACGCTTTCGCACCTGAGCGTCAGTCTTTGTCCAGGGGGCCGCCTTCGCCACCGGTATTCCTCCAGATCTCTACGCATTTCACCGCTACACCTGGAATTCTACCCCCCTCTACAAGACTCAAGCCTGCCAGTTTCAAATGCAGTTCCCAGGTTAAGCCCGGGGATTTCACATCTGACTTAACAGACCGCCTGCGTGCGCTTTACGCCCAGTAATTCCGATTAACGCTTGCACCCTCCGTATTACCGCGGCGGCTGGCAC</t>
  </si>
  <si>
    <t>GGACTACTGGGGTATCTAATCCCGTTCGCTACCCACGCTTTCGCTCCTCAGCGTCAGAGACAGACCAGAGAACCGCCTTCGCCACTGGTATTCCTCCCGATATCTACGCATTTCACCGCTACACCGGGAATTCTGTTCTCCTCTCCTGCCCTCAAGAGACGCCGTATCTCGGAAAGCTCCAGGGTTGAGCCCTGGAATTTCCTCCGAGACGCGCGCCCCCGCCTACGAGCTCTTTACGCCCAGTAAATCCGGACAACGCTCGCATCCTACGTATTACCGCGGCTGCTGACAC</t>
  </si>
  <si>
    <t>GGACTACGGGGGTTTCTAATCCTGTTTGCTCCCCACGCTTTCGTGCCTCAGTGTCAGTTACAGTCCAGAGAGCCGCCTTCGCAACTGGTGTTCCTCCTAATATCTACGCATTTCACCGCTACACTAGGAATTCCACTCTCCTCTCCTGCACTCAAGTTTCCCAGTTTCAAAGGCTTACTACGGTTGAGCCGTAGCCTTTCACCTCTGACTTAAGAAACCACCTACGCACCCTTTACGCCCAGTAATTCCGGATAACGCTAGCCCCCTACGTATTACCGCGGCTGCTGACAC</t>
  </si>
  <si>
    <t>GGACTACCAGGGTTTCTAATCCTGTTCGCTCCCCATGCTTTCGCACCCCAGCGTCGGTAGGGACCCAGAGAGCTGCCTTCGCTTTTGGCGTTCCTTCGTAGATCTACGGATTTCACCCCTACACACGAAATTCCACTCTCCTCTGTCTCACTCAAGTGAATTGGTTTCGAGAGCATTCCGCCACTTTTTGGCGACTTTCACTTTCAACCCGATTCACCGCCTACGTGCCCTTTACGCCCAGTCATTCCGAAGAACACTTGCCCCCCCCGTCTTACCGCGGCGGCTGACAC</t>
  </si>
  <si>
    <t>GGACTACAAGGGTTTCTAATCCTATTTGCTACCCACGCTTTCGTGACTGAGCGTCAGTATCGATCTAGTAAGCCGCCTTCGCCTCTGGTGTTCCTCCATATATCTACGCATTTCACCGCTACACATGGAATTCCGCTTACTTCTCTCGTACTCTAGCCATCCAGTTTCCAAAGCGGACAGTGGTTAAGCCACTGCATTTGACTTCAGACTTAAACGGCCGCCTGCTCACTCTTTACGCCCAATAATTCCGGATAACGCTTGCCACCTACGTATTACCGCGGCTGCTGACAC</t>
  </si>
  <si>
    <t>GGACTACGGGGGTTTCTAATCCTGTTCGCTACCCATGCTTTCGAGCCTCAGCGTCAGTTACAGACCAGAGAGCCGCCTTCGCCACTGGTGTTCTTCCATATATCTACGCATTCCACCGCTACACATGGAGTTCCACTCTCCTCTTCTGCACTCAAGTTCAACAGTTTCCGATGCAATTCTCCGGTTAAGCCGAAGGCTTTCACATTAGACTTATTGAACCGCCTGCACTCGCTTTACGCCCAATAAATCCGGACAACGCTTGCCACCTACGTATTACCGCGGCGGCTGACAC</t>
  </si>
  <si>
    <t>GGACTACGGGGGTTTCTAATCCCCTTCGCTCCCCTAGCTTTCGTACCTCAGCGTCAGAAGAGACCCAGTAAGCCGCTTTCGCCACTGGTGTTCCTGATGATATCAACGCATTTCACCGCTCCACCATCAGTTCCGCTTACCTCTGTCTCCCTCAAGCACTGCAGTATCGGGCGCAATTCCACGGTTGAGCCGTGGGATTTCACACCCGACTGACAGCGCCGCCTACGTACCCTTTAAGCCCAGTAATTCCGAATAACGTTTGGACGGTACGTATTACCGCGGCGGCTGACAC</t>
  </si>
  <si>
    <t>GGACTACCGGGGTTTCTAATCCTGTTTGCTACCCATGCTTTCGTGCCTCAGCGTCAGTTAAAGCCCAGCAGGCCGCCTTCGCCACTGGTGTTCCTCCCGATCTCTACGCATTTCACCGCTACACCGGGAATTCCGCCTGCCTCTGCTTCACTCAAGCTGCACAGTTTCAAGTGCAATCCATCAGTTGAGCCGATGGTTTTCACACCTGACTTGTTCAGCCGCCTACGCACCCTTTACACCCAGTAAATCCGGACAACGCTCGCTCCCTACGTATTACCGCGGCTGCTGACAC</t>
  </si>
  <si>
    <t>GGACTACCAGGGTATCTAATCCTGTTTGCTACCCATGCTTTCGAGCCTCAGCGTCAGTTACAGACCAGACAGCCGCCTTCGCCACTGGTGTTCTTCCATATATCTACGCATTTCACCGCTACACATGGAGTTCCACTGTCCTCTTCTGCACTCAAGTCTCCTGGTTTCCGATGCACTTCTCCGGTTAAGCCGAAGGCTTTCACATCAGACCTAAGAAACCGCCTGCGCTCGCTTTACGCCCAATAAATCCGGACAACGCTTGCCACCTACGTATTACCGCGGCGGCTGGCAC</t>
  </si>
  <si>
    <t>GGACTACGGGGGTATCTAATCCTGTTTGATCCCCACGCTTTCGTGCATCAGCGTCAGTAATGACCCAGCAAGCTGCCTTCGCAATCGGTGTTCTGTGTAATATCTAAGCATTTCACCGCTACATTACACATTCCGCCTGCCTTGACCACACTCAAGACTAACAGTATCAACGGCAAGTCTACAGTTAAGCTGTAGAATTTCACCACTGACTTATCAATCCGCCTACGCACCCTTTAAACCCAATAAATCCGGATAACGCTCGCATCCTCCGTATTACCGCGGCGGCTGACAC</t>
  </si>
  <si>
    <t>GGACTACGCGGGTTTCTAATCCTGTTTGATCCCCACGCTTTCGCGCCTCAGCGTCAGGGTTAGGCCAGAGAGCCGCCTTCGCCACTGGTGTTCCTCCCAATATCTACGCATTTCACCGCTACACTGGGAATTCCACTCCCCTCTCCTGCCCTCAAGTTACCCAGTTTCAGAGGCAGGCCCTGAGTTGAGCCCAAGGTTTTCACCCCTGACTTGGATAACCGCCTACGCGCCCTTTACGCCCAGTAATTCCGGACAACGCTCGCCCCCTACGTTTTACCGCGGCTGCTGACAC</t>
  </si>
  <si>
    <t>GGACTACGGGGGTTTCTAATCCTGTTCGCTCCCCTAGCTTTCGCTCCTCAGCGTCAGTTAAAGGCCCAGAAGACTGCCTTCGCCATCGGTGTTCTTCCCAATATCTGTGCATTCCACCGCTCCACTGGGAATTCCATCTTCCTCTACCCAACTCGAGCCCGCCAGTTCAAAGCCCGACTGGAGGTTAAGCCCCCAGGTTTAAAGCCTTGCTTGACGAGCAGCCTACGAGCGCTTTACGCCCAATAAATCCGGATAACGCTTGCTCCCTACGTATTACCGCGGCTGCTGACAC</t>
  </si>
  <si>
    <t>GGACTACTGGGGTTTCTAATCCGGTTTGCTCCCCCAGCTTTCGTCCCTCACTGTCGAAGCCGTTCTGGTGAGGCGCCTTCGCCACAGGTGGTCCCTCGAGGATTACAGGATTTCACTCCTACCCCCGAAGTACCCCTCACCTCTCCCGGTTCCAAGATTGCCAGTATCCCTTAGACGCCTGACGGTTAAGCCGCCAGATTTCCCAAGAGACTTAACAACCCAGCTACGAACGCTTTAAGCCCAATAAAAGCGGCCACCACTCGAGCCGCCGGTATTACCGCGGCTGCTGACAC</t>
  </si>
  <si>
    <t>GGACTACTCGGGTTTCTAATCCTGTTCGCTACCCATGCTTTCGAGCCTCAGCGTCAGTTACAGACCAGACAGCCGCCTTCGCCACTGGTGTTCTTCCATATATCTACGCATTTCACCGCTACACATGGAGTTCCACTGTCCTCTTCTGCACTCAAGTCTTCCAGTTTCCAATGCACTTCTTCGGTTAAGCCGAAGGCTTTCACATTAGACTTAAAAGACCGCCTGCGCTCGCTTTACGCCCAATAAATCCGGATAACGCTTGCCACCTACGTATTACCGCGGCGGCTGACAC</t>
  </si>
  <si>
    <t>GGACTACGGGGGTTTCTAATCCTGTTTGATCCCCACGCCTTCGTGCATGAGCGTCAGTTATGGTTTAGTAAGCTGCCTGCGCAATCGGAGTTCCTCGTGATATCTAAGCATTTCACCGCTACACCACAAATTCCGCCTACTTCATCCATACTCAAGAATGCCAGTTTCGAAGGCACTTTTACGGTTGAGCCGCAAAATTTCACCGCCGACTTAACATCCCACCTGCGCACCCTTTAAACCCAATAAATCCGGATAACGCTCGGATCCTCCGTATTACCGCGGCTGCTGGCAC</t>
  </si>
  <si>
    <t>GGACTACGAGGGTATCTAATCCTGTTTGCTACCCACGCTTTCGTGACTCAGCGTCAGTTAAAGCCCAGCAGGCCGCCTTCGCCACTGGTGTTCCTCCCGATCTCTACGCATTTCACCGCTACACCGGGAATTCCGCCTGCCTCTGCTTCACTCAAGCAACACAGTTTCAAGTGCAGTCTATGAGTTAAGCCCATACCTTTCACACCTGACTTGCATTGCCGCCTACGCACCCTTTACACCCAGTAAATCCGGACAACGCTCGCTCCCTACGTATTACCGCGGCGGCTGACAC</t>
  </si>
  <si>
    <t>GGACTACCAGGGTTTCTAATCCTGTTTGCTCCCCACGCTTTCGAGCCTCAGCGTCAGTTACAGTCCAGAGAATCGCCTTCGCCACTGGTGTTCTTCCTAATCTCTACGCATTTCACCGCTACACTAGGAATTCCATTCTCCTCTCCTGCACTCTAGACTTCCAGTTTGAAATGCAGCACCCAAGTTGAGCCCGGGTATTTCACATCTCACTTAAAAGTCCGCCTACGCTCCCTTTACGCCCAGTAAATCCGGACAACGCTCGCCACCTACGTATTACCGCGGCTGCTGACAC</t>
  </si>
  <si>
    <t>GGACTACGGGGGTTTCTAATCCCGTTTGATCCCCTGGCCTTCGTGCCTCAGCGTCAGGAATTGTCCAGAGACTCGCCTTCGCCACTGGTGTTCCTCTTGATATCTACGCATTTCACTGCTACTCCAAGAATTCCAGTCTCCCCTCCAATCCTCTAGCACGGCAGTCTCCCAGGCTCCCTCCACGTTAAGCATGGAGATTTCACCCAAGTCTTACCATACCGCCTACGCACCCTTTACGCCCAGTGATTCCGAACAACGCTTGGGACCTCTGTATTACCGCGGCGGCTGGCAC</t>
  </si>
  <si>
    <t>GGACTACCAGGGTATCTAATCCTGTTTGCTCCCCACGCTTTCGTGCATGAGCGTCAGTACAGGTCCAGGGGATTGCCTTCGCCATCGGTGTTCCTCCGCATATCTACGCATTTCACTGCTACACGCGGAATTCCATCCCCCTCTACCGTACTCTAGCGATGCAGTCACAAATGCAGTTCCCAGGTTGAGCCCGGGGATTTCACATCTGTCTTGCAAAGCCGCCTGCGCACGCTTTACGCCCAGTAATTCCGATTAACGCTCGCACCCTACGTATTACCGCGGCGGCTGACAC</t>
  </si>
  <si>
    <t>GGACTACGGGGGTTTCTAATCCCGTTTGCTCCCCTGGCTTTCGCGCCTCAGCGTCAGTTGTCGTCCAGAAAGCCGCTTTCGCCACTGGTGTTCCTCCTAATATCTACGCATTTCACCGCTACACTAGGAATTCCGCTTTCCTCTCCGATACTCTAGCATCGCAGTTTCGGTCCCCTCACGGGGTTAAGCCCCGCACTTTTAAGACCGACTTACGACGCCGCCTGCGCGCCCTTTACGCCCAATAATTCCGGACAACGCTTGCCACCTACGTATTACCGCGGCTGCTGACAC</t>
  </si>
  <si>
    <t>GGACTACGCGGGTATCTAATCCGGTTCGCGCCCCTGGCTTTCGTTACTCACCGTCAGGTCCGTTCCAGTTAGCCGCCTTCGCCACAGGTGGTCCTCCCGGGATTATAGGATTTCACCCCTACCCCGGGAGTACCGCTAACCTCTCCCGGCCTCAAGCCTAATAGTATCTCCAGCAATTCTCACGGTTAAGCCGTGAGATTTCACCAGAGACTTATCAAGCCGGCTACGAACGCTTTAGGCCCAATAAAAACGGCCACCACTTGAGCTGCCGGTGTTACCGCGGCGGCTGGCAC</t>
  </si>
  <si>
    <t>GGACTACCGGGGTTTCTAATCCTGTTTGCTCCCCACGCTTTCGCGCCTCAGCGTCAGTTAATGTCCAGCAAGTCGCCTTCGCCACTGGTGTTCCTCCTAATATCTACGCATTTCACCGCTACACTAGGAATTCCACTTGCCTCTCCATCACTCAAGAACAGCAGTTTCAAGTGCAGTTTGGGGGTTGAGCCCCCAGATTTCACACCTGACTTGCCATCCCGCCTACGCGCCCTTTACACCCAGTAAATCCGGATAACGCTTGCTCCCTACGTATTACCGCGGCGGCTGACAC</t>
  </si>
  <si>
    <t>GGACTACGAGGGTTTCTAATCCGGCTCGCTCCCCTAGGTTTCGTCCCTCACCGTCAGACCCGTTCCAGTTGGACGCCTTCGCCACAGGTGGTCCCCCTAGGATTACAGGATTTCACCCCTACCCTAGGAGTACCTCCAACCTCTCCCGGTCTCAAGACAAGCAGTATCTCTAGAATTCCCACGGTTGAGTCGCAGGATTTAACCAAAGACTTACTTATCCGGCTACGAACGTTTTAGGCCCAATAATCGCGGCTACCACTTGAGCTGCCGGTATTACCGCGGCTGCTGACAC</t>
  </si>
  <si>
    <t>GGACTACCAGGGTTTCTAATCCCATTCGCTCCCCTAGCTTTCGTCTCTCAGTGTCAGTGTCGGCCCAGCAGGGTGCTTTCGCCGTTGGTGTTCTTTCCGATCTCTACGCATTTCACCGCTCCACCGGAAATTCCCTCTGCCCCTACCGTACTCCAGCTTGGTAGTTTCCACCGCCTGTCCAGGGTTGAGCCCTGGGATTGGACGGCGGACTTGAAAAGCCACCTACAGACGCCTTACGCCCAATCATTCCAGATAACGCTTGCATCCTCTGTCTTACCGCGGCGGCTGACAC</t>
  </si>
  <si>
    <t>GGACTACGGGGGTTTCTAATCCCGTTCGCTACCCTGGCTTTCGCTCCTCAGCGTCAGGTCAAGACCAGAAGGCCGCCTTCGCCACTGGGGTTCCTCCCGATATCTACGCATATCACCGCTACACCGGGAATTCCACCTTCCTCTCCTTGCCTCAAGTAACTCAGTATCAACTGCAATCCTCCGGTTAAGCCGTCGGTTTTCACAACTGACTTGAGTTACCGCCTACGAGCCCTTTACGCCCAGTAATTCCGGACAACGCTCGCCCCCTACGTTTTACCGCGGCGGCTGGCAC</t>
  </si>
  <si>
    <t>GGACTACGGGGGTATCTAATCCTGTTTGCTCCCCACGCTTTCGCACCTCAGCGTCAGTACCGGGCCAGTGAGCCGCCTTCGCCACTGGTGTTCTTGCGAATATCTACGAATTTCACCTCTACACTCGCAGTTCCACTCACCTCTCCCGGACTCAAGGTCGCCAGTATCAAAGGCAGTTCTGGAGTTGAGCTCCAGGATTTCACCCCTGACTTAGCAACCCGCCTACGTGCGCTTTACGCCCAGTGATTCCGAGCAACGCTAACCCCCTTCGTATTACCGCGGCTGCTGGCAC</t>
  </si>
  <si>
    <t>GGACTACTAGGGTTTCTAATCCCGTTCGCTACCCTGGCTTTCGCGCTTCAGCGTCAGTTGCTGACCAGCAAGTCGCCTTCGCCACCGGTGTTCTTCCCGATATCTACGCATTTCACCGCTACTCCGGGAATTCCACTTGCCTCTGCAGCACTCAAGCTCGTCGGTCTCGACCGCTTCACCGGGTTAAGCCCGGACATTTAACAGCCGACTCGACGCGCAGCCTACGCGCCCTTTACGCCCAGTAATTCCGGACAACGCTCGTCCCCTACGTGTTACCGCGGCTGCTGGCAC</t>
  </si>
  <si>
    <t>GGACTACTCGGGTATCTAATCCTGTTTGCTACCCATGCTTTCGAGCCTCAGCGTCAGTTACAGACTAGGTAGCCGCCTTCGCCACTGGTGTTCTTCCATATATCTACGCATTCCACCGCTACACATGGAGTTCCACTACCCTCTTCTGCACTCAAGTTATCCAGTTTCCGATGCCCTTCTCCGGTTAAGCCGAAGGCTTTCACATCAGACTTAAATAACCGCCTGCACTCCCTTTACGCCCAATAAATCCGGATAACGCTTGCCACCTACGTATTACCGCGGCGGCTGGCAC</t>
  </si>
  <si>
    <t>GGACTACTCGGGTTTCTAATCCGGTTCGCGCCCCTGGCTTTCGTTACTCACCGTCAGGTTCGTTCCAGTTAGACGCCTTCGCCACAGGTGGTCCTCCCAGGATTATAGGATTTCACCCCTACCCTGGGAGTTCCTCTAACCTCTCCCGACCTCAAGTCTGATAGTATCTCCAGCAATTCCCACAGTTAAGCTGTAGGATTTCACCAGAGACTTATCAAACCGGCTACGAACGCTTTAGGCCCAATAAAAACGGCCACCACTTGAGCTGCCAGTGTTACCGCGGCGGCTGACAC</t>
  </si>
  <si>
    <t>GGACTACGGGGGTTTCTAATCCTGTTTGCTCCCCATGCTTTCGCACCTCAGCGTCAGTGTTAGGCCAGATGGCTGCCTTCGCCATCGGTATTCCTCCAGATCTCTACGCATTTCACCGCTACACCTGGAATTCTACCATCCTCTCCCACACTCTAGCTAACCAGTATCGAATGCAATTCCCAAGTTAAGCTCGGGGATTTCACATTTGACTTAATTAGCCGCCTACGCGCGCTTTACGCCCAGTAAATCCGATTAACGCTTGCACCCTCTGTATTACCGCGGCGGCTGACAC</t>
  </si>
  <si>
    <t>GGACTACTGGGGTTTCTAATCCCGTTCGCTCCCCTGGCTTTCGAGCCTCAGCGTCAGTTACAGTCCAGAAAGCCGCCTTCGCCACTGGTGTTCCTCCTAATATCTACGCATTTCACCGCTACACTAGGAATTCCGCTTTCCTCTCCTGCACTCAAGAATGATAGTTTCTATCCCCTCACGGGGTTGAGCCCCGCACTTTTAAGATAGACTTACCTTCCCGCCTGCGCTCCCTTTACGCCCAATAATTCCGGACAACGCTCGCCACCTACGTATTACCGCGGCGGCTGACAC</t>
  </si>
  <si>
    <t>GGACTACGGGGGTTTCTAATCCTGTTCGCTCCCCATGCTTTCGCACCTCAGCGTCAGTATCTGCCCAGCAAGCCGCCTTCGCCACCGGTGTTCTTCCTAATATCTACGCATTTCACCGCTACACTAGGAATTCCGCTTGCCTCTTCAGTACTCAAGTCTTACAGTTTCAAATGCACGTCACCGGTTGAGCCGGTACCTTTCACATCTGACTTATAAAACCGCCTACGCGCCCTTTACGCCCAGTGATTCCGGACAACGCTCGTCCCTTACGTATTACCGCGGCTGCTGACAC</t>
  </si>
  <si>
    <t>GGACTACACGGGTATCTAATCCCGTTCGCTCCCCATGCTTTCGCGTCTTAGCGTCAGGTCAGGCCCAGCGCGTCGCCTTCGCCACTGGTGTTCCTCCGGATCTCTACGCATTTCACCACTACACCCGGAATTCCACACGCCTCTACCTGCCTCTAGTTCAGCAGTTCCGCACGTCCTCGCCCGGTTGAGCCAGAGCGCTTTCACGCACGACTTGCTAAACCGCCTGCACGCGCTTTACACCCAGTAAATCCGGATAACGCTCGCCTCCTACGTTTTACCGCGGCTGCTGACAC</t>
  </si>
  <si>
    <t>GGACTACACGGGTATCTAATCCTGTTCGCTACCCATGCTTTCGAGCCTCAGCGTCAGTTGCAGACCAGGCAGCCGCCTTCGCCACTGGTGTTCTTCCATATATCTACGCATTCCACCGCTACACATGGAGTTCCACTGCCCTCTTCTGCACTCAAGTCTGACAGTTTCCGATGCACTTCTTTGGTTAAGCCAAAGGCTTTCACATCAGACTTATCAAACCGCCTGCACTCGCTTTACGCCCAATAAATCCGGATAACGCTTGCCACCTACGTATTACCGCGGCGGCTGACAC</t>
  </si>
  <si>
    <t>GGACTACTGGGGTATCTAATCCTGTTTGCTACCCACGCTTTCGAGCCTCAGTGTCAGTTACAGTCCAGAGAGCCGCTTTCGCCACCGGTGTTCCTCCATATATCTACGCATTTCACCGCTACACATGGAATTCCACTCTCCTCTACTGCACTCAAGTCTAACAGTTTCCAATGCACACAATGGTTGAGCCACTGCCTTTTACATCAGACTTATTAAACCACCTGCGCTCGCTTTACGCCCAATAAATCCGGACAACGCTCGGGACCTACGTATTACCGCGGCGGCTGACAC</t>
  </si>
  <si>
    <t>GGACTACCGGGGTTTCTAATCCTGTTTGCTCCCCACGCTCTCGAGCCTCAACGTCAGTTGCTGTCCAGCAAGCCGCCTTCGCCACCGGTGTTCCTCCTGATATCTACGCATTTCACCGCTACACCAGGAATTCCGCTTGCCCTTCCAGTACTCTAGCAGAACAGTTTCCAAAGCAGTCCCGGGGTTGAGCCCCGGGCTTCCACTTCAGACTTGCACTGCCGTCTGCGCTCCCTTTACACCCAGTAAATCCGGATAACGCTTGTCCCCTACGTATTACCGCGGCTGCTGACAC</t>
  </si>
  <si>
    <t>GGACTACTCGGGTTTCTAATCCCGTTTGCTCCCCTGGCCTTCGCGCCTCAGCGTCAGTTACTGCCCAGCAAGTCGCCTTCGCCACCGGTGTTCCTCCCAATATCTACGCATTTCACCGCTACACTGGGAATTCCACTTGCCTCTACAGTACTCCAGCACCCCAGTTTCAACCGCATACCCGGGTTGAGCCCAGATATTTCACAGCTGACTTGAAGCACCGCCTACGCGCCCTTTACGCCCAGTAATTCCGGACAACGCTCGTCCCCTACGTGTTACCGCGGCGGCTGACAC</t>
  </si>
  <si>
    <t>GGACTACGGGGGTTTCTAATCCTGTTCGCTCCCCACGCTTTCGCTCCTCAGCGTCAGTAACGGCCCAGAGACCTGCCTTCGCCATTGGTGTTCTTCCCGATATCTACACATTCCACCGTTACACCGGGAATTCCAGTCTCCCATACCGCACTCCAGCCCGCCCGTACCCGGCGCAGATCCACCGTTAGGCGATGGACTTTCACACCGGACGCGACGAACCGCCTACGAGCCCTTTACGCCCAATAAATCCGGATAACGCTCGCACCCTACGTATTACCGCGGCTGCTGACAC</t>
  </si>
  <si>
    <t>GGACTACACGGGTTTCTAATCCGGTTCGCGCCCCTGGCTTTCGTTACTCACCGTCAAGATCGTTCTAGTTAGACGCTTTCGCCACAGGTGGTCCTCCCAGGATTATAGGATTTCACCCCTACCCCGGTAGTACCTCTAACCTCTCCCGACTTCAAGTCTGATAGTATCTCCAGCAATTCTTATAGTTAAGCTACAAGCTTTCACCAAAGACTAATCAAACCGGCTACGAACGCTTTAGGCCCAATAAAAACAGCTACCACTCGAGCTGCCGGTGTTACCGCGGCTGCTGGCAC</t>
  </si>
  <si>
    <t>GGACTACTGGGGTATCTAATCCTGTTCGCTCCCCACGCTTTCGGGCCTCAGTGTCAGTTACAGTCCAGTGAGCCGCCTTCGCCACTGGTGTTCTTCCCAATATCTCCGCATTTCACCGCTACACTGGGAATTCCACTCACCTCTCCTGCACTCTAGCTGCACAGTTTCAAAAGCAGTCCCGGGGTTGAGCCCCGGGCTTTCACTTCTGACTTGCACAGCCACCTGCGCCCCCTTTACACCCAGTAAATCCGGATAACGCTTGCACCATACGTATTACCGCGGCTGCTGACAC</t>
  </si>
  <si>
    <t>GGACTACGCGGGTTTCTAATCCTGTTTGCTCCCCATGCTTTCGTACCTCAGTGTCAGTATTAGGCCAGATGGCTGCCTTCGCCATCGGTATTCCTCCAGATCTCTACGCATTTCACCGCTACACCTGGAATTCTACCATCCTCTCCCATACTCTAGCCAACCAGTATCGAATGCAATTCCCAAGTTAAGCTCGGGGATTTCACATTTGACTTAATTGGCCACCTACGCACGCTTTACGCCCAGTAAATCCGATTAACGCTTGCACCCTCTGTATTACCGCGGCGGCTGACAC</t>
  </si>
  <si>
    <t>GGACTACAAGGGTTTCTAATCCCATTTGCTCCCCTAGCTTTCGTCTCTCAGTGTCAGTGTCGGCCCAGCAGAGTGCTTTCGCCGTTGGTGTTCTTTCCGATCTCAATGCATTTCACCGCTCCACCGGAAATTCCCTCTGCCCCTACCGTACTCCAGCTTGGTAGTTTCCACCGCCTGTCCAGGGTTGAGCCCTGGGATTTGACGGCGGACTTGAAAAGCCACCTACAGACGCTTTACGCCCAATCATTCCGGATAACGCTTGCATCCTCTGTCTTACCGCGGCTGCTGACAC</t>
  </si>
  <si>
    <t>GGACTACGAGGGTTTCTAATCCGGTTCGTGCCCCCAGCTTTCGTCCCTCACCGTCGGACCCGTTCTGGTAAGACGCCTTCGCCACTGGTGGTCCCACGGGGATTACAAGATTTCACTCCTACCCCCGTAGTACCTCTTACCTCTCCCGGTCCCAAGCCTGGTAGTATCCCCCGGAAGCCTAACGGTTAAGCCGTCAGATTTCCCGGAAGACTGACCAAGCCGGCTACGGACCCTTTAGACCCAATATTAGTGGCCACCACTCGGGCCGCCGGTGTTACCGCGGCTGCTGACAC</t>
  </si>
  <si>
    <t>GGACTACGGGGGTTTCTAATCCTGTTTGCTACCCACGCTTTCGTGCCTCAGCGTCAGTTACAGTCCAGAGAACCGCCTTCGCCACTGGTGTTCTTCCTAATCTCTACGCATTTCACCGCTACACTAGGAATTCCGTTCTCCTCTCCTGCACTCAAGACACCCAGTTTGAAATGCCCTGCCCAAGTTAAGCCCGGGTCTTTCACATCTCACTTAAATGTCCGCCTGCGCACCCTTTACGCCCAGTAATTCCGGACAACGCTTGCCACCTACGTATTACCGCGGCTGCTGACAC</t>
  </si>
  <si>
    <t>GGACTACGGGGGTATCTAATCCTGTTTGCTCCCCACGCTTTCGAGCCTCAACGTCAGTTGCCGTCCAGTAAGCCGCCTTCGCCACCGGTGTTCCTCCTGATATCTACGCATTTCACCGCTACACCAGGAATTCCGCTTACCCCTCCGGTACTCTAGTTATACAGTTTCCAAAGCAATTCCGCAGTTGAGCCGCGGATTTTCACTTCAGACTTGCACTACCGTCTACGCTCCCTTTACACCCAGTAAATCCGGATAACGCTTGCCCCCTACGTATTACCGCGGCGGCTGGCAC</t>
  </si>
  <si>
    <t>GGACTACCAGGGTTTCTAATCCTGTTTGCTCCCCACGCTTTCGTGCATGAGCGTCAGTACAGGTCCAGGGGATTGCCTTCGCCATCGGTGTTCCTCCGCATATCTACGCATTTCACTGCTACACGCGGAATTCCATCCCCCTCTACCGTACTCTAGCTATACAGTCACAAATGCAGGTCCCAGGTTGAGCCCGGGGATTTCACATCTGTCTTATATAACCGCCTGCGCACGCTTTACGCCCAGTAATTCCGATTAACGCTCGCACCCTACGTATTACCGCGGCTGCTGGCAC</t>
  </si>
  <si>
    <t>GGACTACCGGGGTTTCTAATCCTGTTTGCTCCCCACGCTTTCGCACCTCAGCGTCAGTACTGGACCAGTTAGCCGCCTTCGCCACTGGTGTTCTTCCCAATATCTACGAATTTCACCTCTACACTGGGAATTCCACTAACCTCTTCCAGTCTCTAGGTTGCCAGTATCAAAGGCAGTTCCGGAGTTGAGCTCCGGGATTTCACCCCTGACTTAACAACCCGCCTACGTGCGCTTTACGCCCAGTAATTCCGAACAACGCTAGCCCCCTTCGTATTACCGCGGCTGCTGACAC</t>
  </si>
  <si>
    <t>GGACTACGAGGGTATCTAATCCTGTTCGCTCCCCACGCTTTCGCTCCTCAGCGTCAGTTATGGCCCAGAGACCTGCCTTCGCCATCGGTGTTCTTCCTGATATCTGCGCATTCCACCGCTACACCAGGAGTTCCAGTCTCCCCTACCACACTCTAGTTTGCCCGTATCGAATGCAGGCCCAAGGTTAAGCCATTGGGTTTTCACATCCGACGCGACAAACCGCCTACGAGCTCTTTACGCCCAATAAATCCGGACAACGCTTGCACCCTACGTATTACCGCGGCGGCTGACAC</t>
  </si>
  <si>
    <t>GGACTACGGGGGTTTCTAATCCTGTTCGCTCCCCTAGCTTTCGCGCCTCAGCGTCAGTCATGGCCCAGAAGGCCGCCTTCGCCACCGGTGTTCTTCCCAATATCTGCGCATTCCACCGCTACACTGGGAATTCCACCTTCCCCTACCAGACTCGAAGCCCAGCGGTATCGGGAGCGGACGGGGGTTGAGCCCCCGGATTTAACTCTCGACCTACTGGGCAGCCTACGCGCGCTTTACGCCCAATGAATCCGGATAACGCTTGCCCCCTACGTATTACCGCGGCTGCTGACAC</t>
  </si>
  <si>
    <t>GGACTACGGGGGTTTCTAATCCTGTTCGCTCCCTACGCTTTCGCTCCTCAGCGTCAGTAACCACCCAGGGAACTGCTTTCGCCATCGGTGTTCTTCCCGATATCTACACATTCCACCGTTACACCGGGAATTCCATTCCCCCCTGTGGCACTCAAGCCTGCCCGTATCCAGCGCAGACACGAGGCTAAGCCCCGTGCTTTCACACCAGACGCGACAAGCCGCCTACGAGCCCTTTACGCCCAATAATTCCGGACAGCGCTTGGACCCTACGTATTACCGCGGCTGCTGACAC</t>
  </si>
  <si>
    <t>GGACTACTAGGGTTTCTAATCCCGTTCGCTACCCTAGCTTTCGCACATGAGCGTCAGTCTTGTGCCAGGAAGTCGCCTTCGCCACCGGAGTTCCTCCTGATATCTACGCATTTCACCGCTACACCAGGAATTCCACTTCCCTCTCACATACTCTAGATTTGCAGTATCCGCCGACAGACAGAGGTTGAGCCTCTGAATTTTACAACGGACTTACAATTCCGCCTGCGTGCGCTTTACGCCCAGTAATTCCGGACAACGCTTGCCCCCTACGTATTACCGCGGCGGCTGACAC</t>
  </si>
  <si>
    <t>GGACTACGCGGGTTTCTAATCCTGTTTGCTCCCCACGCTTTCGAGCCTCAACGTCAGTTGCCGTCCAGTAAGCCGCCTTCGCCACCGGTGTTCCTCCTGATATCTACGCATTTCACCGCTACACCAGGAATTCCGCTTACCCCTCCGGTACTCTAGTTACACAGTTTCCAAAGCAATCCCGCAGTTGAGCCGCGGGTTTTCACTTCAGACTTGCATAACCGTCTACGCTCCCTTTACACCCAGTAAATCCGGATAACGCTTGCCCCCTACGTATTACCGCGGCTGCTGACAC</t>
  </si>
  <si>
    <t>GGACTACGCGGGTATCTAATCCGGTTTGCTCCCCCAGCTTTCGTCCCTCACTGTCGGACCCGTTCTGGTGAGATGCCTTCGCCATAGGTGGTCCCACCGGGATTACAGGATTTCACTCCTACCCCGGCAGTACCCCTCACCTCTCCCGGTCCCAAGAAAACAAGTTTCCCCTGAACGCCCGCCAGTTGAGCTGGCGGATTTCTCAAGGGACCCAGTTATCAAGCTACGGACCCTTTAAGCCCAGTAATAGCGGCCACCACTCGAGCCGCCGGTATTACCGCGGCGGCTGGCAC</t>
  </si>
  <si>
    <t>GGACTACAAGGGTTTCTAATCCTATTTGCTCCCCACGCTTTCGTGCCTGAGCGTCAGTTACAGACCAGGTAGCCGCCTTCGCCACTGGTGTTCCTCCATATATCTACGCATTTTACCGCTACACATGGAATTCCACTACCCTCTTCTGCACTCTAGCTTGCCAGTATCTGTGGCTTAATGGGGTTGAGCCCCACGCTTTCACCACAAACTTAACATGCCGCCTACGCACCCTTTACGCCCAATAATTCCGGATAACGCTCGCCACCTACGTATTACCGCGGCTGCTGGCAC</t>
  </si>
  <si>
    <t>GGACTACTCGGGTATCTAATCCTGTTCGCTCCCCTAGCTTTCGCGCCTCAGCGTCAGTCATGGCCCAGAAGGCCGCCTTCGCCACCGGTGTTCTTCCCAATATCTGCGCATTCCACCGCTACACTGGGAATTCCACCTTCCCCTACCAGACTCAAGCCTGCCGGTATCGGAACCGGGCGGGGGTTGAGCCCCCGGATTTGAGTTCCGACCTAGCAGGCCGCCTACGCGCGCTTTACGCCCAATGAATCCGGATAACGCTCGCCCCCTACGTATTACCGCGGCTGCTGACAC</t>
  </si>
  <si>
    <t>GGACTACGAGGGTTTCTAATCCCGTTCGCTCCCCCAGCTTTCGCACCTCAGCGTCAGTCTTTGGCCAGGAAGCCGCCTTCGCCACTGGTGTTCCTCCCGATATCTACGCATTTCACCGCTACACCGGGAATTCCGCTTCCCTCTCCAAGACTCCAGCTATCCAGTATCGACTGACTTTCACAGGTTGAGCCCGTGACTTTCACAGCCGACTTAAACAACCGCCTACGTGCGCTTTACGCCCAGTAATTCCGGACAACGCTCGGCCCCTACGTATTACCGCGGCGGCTGACAC</t>
  </si>
  <si>
    <t>GGACTACTCGGGTATCTAATCCCGTTCGCTCCCCACGCTTTCGAGCCTCAGCGTCAGTTATGCGCCAGAAAGCCGCTTTCGCCACCGGTGTTCCTCCAGATATCTACGCATTTCACCGCTACACCTGGAATTCCGCTTTCCTATCGCACACTCAAGCCAGGCAGTATCCAAAGCTATTCCGGGGTTAAGCCCCGGGCTTTCACTTCAGACTGACTTGGCCGCCTGCGCTCCCTTTACGCCCAGTCATTCCGAACAACGCTTGCAACCTCCGTATTACCGCGGCGGCTGGCAC</t>
  </si>
  <si>
    <t>GGACTACACGGGTTTCTAATCCTGTTTGCTCCCCACACTTTCGCGCCTCAGCGTCAGTTGCAGTCCAGTCACCCGCCTTCGCCACTGGTGTTCCTCCCGATCTCTACGCATTTCACCGCTACACCGGGAATTCCGATGACCTCTCCTGCACTCAAGCTGCTCAGTTTCCAAAGCAATTCCTACCTTAAAAATAGGACTTTCACTCCAGACTTAAACAGCCGCCTACGCGCCCTTTACGCCCAATCATTCCGGACAACGCTCGCCCCCTACGTATTACCGCGGCGGCTGACAC</t>
  </si>
  <si>
    <t>GGACTACGGGGGTTTCTAATCCTGTTTGCTCCCCACGCTTTCGCGCCTCAGCGTCAGTTGTCAGCCAGAAAGTCGCCTTCGCCACCGGTGTTCCTCCTAATCTCTGTGCATTTTACCGCTCCACTAGGAATTCCACTTTCCCCTCTGATACTCAAGCCCCAAAGTTTCAGATGACCTGTCAAAGTTAAGCCTTGATCTTTCACATCTGACTTCCAGGGCCGCCTGCGCGCCCTTTACACCCAGTAAATCCGGATAACGCTCGCCACCTACGTATTACCGCGGCTGCTGACAC</t>
  </si>
  <si>
    <t>GGACTACTGGGGTATCTAATCCTGTTTGCTCCCCACGCTTTCGAGCCTCAGTGTCAGTTACAGTCCAGTAAGCCGCCTTCGCCACTGGTGTTCCTCCTAATATCTACGCATTTCACCGCTACACTAGGAATTCCACTTACCTCTCCTGCACTCTAGCGCGGCAGTTTCAAAAGCAGTCCCAGGGTTGAGCCCTGGGCTTTCACTTCTGACTTGCCATGCCACCTACACTCCCTTTACACCCAGTAAATCCGGATAACGCTTGCCCCCTACGTATTACCGCGGCGGCTGGCAC</t>
  </si>
  <si>
    <t>GGACTACGCGGGTTTCTAATCCTGTTTGATCCCCACGCTTTCGTGCCTCAGCGTCAGTTGCCTCTTCGTGAGATGCCTTCGCAATCGGTGTTCTGAGTGATATCTATGCATTTCACCGCTACACCACTCATTCCTCCCACGGCAGGGGAACTCCAGCCTCGCAGTATCAACGGCACGTCCGGAGTTAGGCTCCGGAATTTCACCGCTGACTTACGAAACAGCCTACGCACCCTTTAAACCCAATAAATCCGGATAACGCTCGCATCCTCCGTATTACCGCGGCGGCTGACAC</t>
  </si>
  <si>
    <t>GGACTACGGGGGTTTCTAATCCTGTTTGCTCCCCACGCTTTCGAGCCTCAACGTCAGTTACCGTCCAGTAAGCCGCCTTCGCCACCGGTGTTCCTCCTGATATCTACGCATTTCACCGCTACACCAGGAATTCCGCTTACCCCTCCGGTACTCCAGTTACATAGTTTCCAAAGCAGTTCAGGGGTTAAGCCCCTGCATTTCACTTCAGACTTACATTACCGTCTACGCTCTCTTTACACCCAGTAAATCCGGATAACGCTTGCCCCATACGTATTACCGCGGCTGCTGACAC</t>
  </si>
  <si>
    <t>GGACTACTAGGGTATCTAATCCTGTTTGCTACCCACACTTTCGAGCCTCAACGTCAGTTGCAGTCCAGTAAGCCGCCTTCGCCACTGGTGTTCTTCCATATATCTACGCATTCCACCGCTACACATGGAGTTCCACTTACCTCTACTGCACTCAAGTTAACCAGTTTCCAATGCCATTCCGGAGTTGAGCTCCGGGCTTTCACATCAGACTTAATAAACCGTCTGCGCTCGCTTTACGCCCAATAAATCCGGATAACGCTCGGGACATACGTATTACCGCGGCGGCTGACAC</t>
  </si>
  <si>
    <t>GGACTACGAGGGTTTCTAATCCTGTTTGCTCCCCACACTTTCGCGCCTCAGCGTCAGTTGCAGTCCAGTTACCCGCCTTCGCCACTGGTGTTCCTCCCGATCTCTACGCATTTCACCGCTACACCGGGAATTCCGATAACCTCTCCTGCACTCAAGCTGATCAGTTTCTACAGCACTTCCAACCTTAAAAGCTGGACTTCCACTGCTGACTTGATCTGCCGCCTGCGCGCCCTTTACGCCCAATCATTCCGGACAACGCTCGCCCCCTACGTATTACCGCGGCTGCTGACAC</t>
  </si>
  <si>
    <t>GGACTACAAGGGTTTCTAATCCCGTTCGCTCCCCCAGCTTTCGTGCCTCAGCGTCAGAAGAGACCCAGTGAGCCGCTTTCGCCACCGGTGTTCCTTGTGATATCAACGCATTTCACCGCTCCACCACAAGTTCCACTCACCTCTGTCTCCCTCGAGCTCCGCAGTTTTGGGCGCCATTCCTCGGTTGAGCCGAGGGATTTCACACCCAACTTGCGAAGCCGCCTACGCACCCTTTAAGCCCAGTAATTCCGAATAACGTTTGGACGGTTCGTCTTACCGCGGCTGCTGACAC</t>
  </si>
  <si>
    <t>GGACTACGAGGGTTTCTAATCCTGTTTGATCCCCACGCCTTCGTGCATGAGCGTCAGTTATGGCTTAGTAAGCTGCCTGCGCAATCGGAGTTCCTCGTGATATCTATGCATTTCACCGCTACACCACAAATTCCGCCTACTTCATCCATACTCAAGAAAACCAGTTTCGAAGGCACTTTTACAGTTGAGCTGCAAAATTTCACCGCCGACTTAATCTCCCGCCTGCGCACCCTTTAAACCCAATAAATCCGGATAACGCTCGGATCCTCCGTATTACCGCGGCGGCTGACAC</t>
  </si>
  <si>
    <t>GGACTACGGGGGTTTCTAATCCTGTTTGCTCCCCACGCTTTCGCACCTCAGTGTCAGTATCAGTCCAGGTAGTCGCCTTCGCCACTGGTGTTCCTTCCTATATCTACGCATTTCACCGCTACACAGGAAATTCCACTACCCTCTACCATACTCTAGCTTGCCAGTTTTGGATGCAGTTCCCAGGTTGAGCCCGGGGATTTCACATTCAACTTAACAAACCACCTACGCGCGCTTTACGCCCAGTAATTCCGATTAACGCTTGCACCCTCTGTATTACCGCGGCTGCTGACAC</t>
  </si>
  <si>
    <t>GGACTACAGGGGTATCTAATCCTGTTTGCTCCCCACGCTTTCGTACATCAGCGTCAGATGTGGCCCAGTAAACCGCCTTCGCCACTGGTGTTCCTCCAAATCTCTACGCATTTCACCGCTCCACTTGGAATTCCATTTACCTCTACCACTCTCTAGACCCGTAGTTTCTAATTACCTCACACGGTTAAGCCGTGTGCTTTCAAATCAGACTTGCAGGCCCGCCTACGTACCCTTTACGCCCAATAATTCCGGATAACGCTCGCCCCCTATGTATTACCGCGGCTGCTGGCAC</t>
  </si>
  <si>
    <t>GGACTACAGGGGTTTCTAATCCCGTTCGCTCCCCATGCTTTCGCGTCTGAGCGTCAGGCCAGGCCCAGTGTGTCGCCTTCGCCACTGGTGTTCCTCCGGATCTCTACGCATTTCACCACTACACCCGGAATTCCACACACCTCTACCTGCCTCCAGCAAAACAGTCTTAACTGTCCTCGCCCGGTTGAGCCGGGCGCTTTCACAGTTAACTTGTCCCACCGCCTGCACGCGCTTTACACCCAGTAAATCCGGATAACGCTCGCCTCCTACGTTTTACCGCGGCTGCTGACAC</t>
  </si>
  <si>
    <t>GGACTACAGGGGTATCTAATCCTGTTTGCTCCCCACGCTTTCGTGCATGAGCGTCAGTTAAAGTTTAGTGAGCTGCCTTCGCGATTGGTGTTCTGTGTTATATCTAAGCATTTCACCGCTACACAACACATTCCGCCCACTTCAGCTTTACTCTAGGCATTCAGTATCAAGGGCAGTTCTACAGTTAAGCTGTAGGATTTCACCCCTGACTTAAATGTCCGCCTGCGCACCCTTTAAACCCAGTGAATCCGGATAACGCTTGCATCCTCCGTATTACCGCGGCTGCTGACAC</t>
  </si>
  <si>
    <t>GGACTACGGGGGTTTCTAATCCCGTTCGCTCCCCTGGCTTTCGTGCCTCAGCGTCAGACAAGCCCCAGTGCACCGCTTTCGCCTCTGGTGTTCCTTCCGATCTCAACACATTTCACCGCTCCACCGGAAGTTCCGTGCACCTCTAGCTCACTCGAGCCAACCGGTTTCCAATGCCATTCCACAGTTGAGCTGTGGGATTTCACATCGGACCTGGCTGGCCGCCTACGCACCCTGTAAGCCCAGTGATTCCGAATAACGTTCGCGCAGTTCGTATTACCGCGGCGGCTGACAC</t>
  </si>
  <si>
    <t>GGACTACAAGGGTATCTAATCCTGTTCGCTCCCCACGCTTTCGCTCCTCAGCGTCAGTTACTGCCCAGAGACCCGCCTTCGCCACCGGTGTTCCTCCTGATATCTGCGCATTCCACCGCTACACCAGGAATTCCAGTCTCCCCTGCAGTACTCCAGTCTGCCCGTATCGCCCGCACGCCCACAGTTAAGCTGTGAGTTTTCACGGACAACGCGACAAACCACCTACGAGCTCTTTACGCCCAGTAATTCCGGACAACGCTCGCACCCTACGTATTACCGCGGCTGCTGGCAC</t>
  </si>
  <si>
    <t>GGACTACTAGGGTTTCTAATCCTGTTTGCTCCCCACGCTTTCGAGCCTCAGCGTCAGTTACAGACCAGAGAGTCGCCTTCGCCACTGGTGTTCCTCCATATATCTACGCATTTCACCGCTACACATGGAATTCCACTCTCCTCTTCTGCACTCAAGTTCTCCAGTTTCCAATGACCCTCCCCGGTTGAGCCGGGGGCTTTCACATCAGACTTAAAGAACCGCCTGCGCTCGCTTTACGCCCAATAAATCCGGACAACGCTTGCCACCTACGTATTACCGCGGCTGCTGGCAC</t>
  </si>
  <si>
    <t>GGACTACGGGGGTATCTAATCCTGTTTGCTACCCATGCTTTCGTGCCTCAGCGTCAGTTAAAGCCCAGCAGGCCGCTTTCGCCACTGGTGTTCCTCCCGATCTCTACGCATTTCACCGCTACACCGGGAATTCCGCCTGCCTCTACTTCACTCAAGCCCCACAGTTTCAAATGCAGTCCATCAGTTGAGCCGATGGTTTTCACACCTGACTTGCAGAGCCGCCTACGCACCCTTTACACCCAGTAAATCCGGACAACGCTCGCTCCCTACGTATTACCGCGGCTGCTGGCAC</t>
  </si>
  <si>
    <t>GGACTACTGGGGTATCTAATCCTGTTTGATCCCCGCACCTTCGAGCATCAGCGTCAGTAACGACCCAGCAAGCTGCCTTCGCAATAGGAGTTCCTCGTCATATCTAAGCATTTCACCGCTACACAACGAATTCCGCCTGCCTCTTACGCACTCAAGAAAACCAGTTTCAACTGCAGTGTACCCGTTAAGCAGATACATTTCACAGCTGACTTGACCTCCCGCCTACGCTCCCTTTAAACCCAATAAATCCGGATAACACTAGGATCCTCCGTATTACCGCGGCTGCTGACAC</t>
  </si>
  <si>
    <t>GGACTACTAGGGTTTCTAATCCTGTTTGATCCCCACGCTTTCGTGCCTCAGCGTCAGTTGCCTCTTCGTGAGATGCCTTCGCAATCGGTGTTCTGAGTGATATCTATGCATTTCACCGCTACACCACTCATTCCTCCCACGGCAGGGGAACTCTAGCAATGCAGTATCAACGGCACTTCCGGAGTTGGGCCCCGGTCTTTCACCGCTGACTTACAAAACAGCCTACGCACCCTTTAAACCCAATAAATCCGGATAACGCTCGCATCCTCCGTATTACCGCGGCTGCTGACAC</t>
  </si>
  <si>
    <t>GGACTACTGGGGTTTCTAATCCTGTTCGCTCCCCGCACTTTCGCACCTCAGCGTCAATCATCTGCTAGAAACCCGCCTTCGCCACCGGTATTCTTCCAGATATCTACAGATTCCACCCCTACACCTGGAATTCTAGTTTCCCCTCAGTGATTCAAGTTCGGCAGTACCCAATGCAATTCTACAGTTAAGCTGCAGGATTTCACATCAGGCTTACCAAACCGCCTACATGCCCTTTACGCCCAATAATTCCGAACAACGCTTGCCCCCTACGTGTTACCGCGGCGGCTGACAC</t>
  </si>
  <si>
    <t>GGACTACAAGGGTTTCTAATCCTGTTTGATCCCCACACTTTCGTGCATCAGCGTCAATGACGACTTCGTGAGATGCCTTCGCAATCGGTGTTCTGTGTGATATCTATGCATTTCACCGCTACACCACACATTCCTCCCACGGCAACCGTATTCAAGTCTGCCAGTATCAACGGCACGTCTACTGTTGAGCAGTAGGGTTTCACCGCTGACTTAACAAACAGCCTACGCACCCTTTAAACCCAATAATTCCGGATAACGCTCGCATCCCCCGTATTACCGCGGCTGCTGACAC</t>
  </si>
  <si>
    <t>GGACTACGGGGGTTTCTAATCCCGTTCGCTCCCCTGGCTTTCGTGCCTCAGCGTCAGACAAGCCCCAGGACACCGCCTTCGCCTCTGGTGTTCCTTCCGATCTCAACACATTTCACCGCTCCACCGGAAGTTCCGTGTCCCTCTAGCTCACTCGAGCCCGTCGGTTTCCAATGCCGTTCCACAGTTGAGCTGTGGGATTTCACATCGGACCTGACGAGCCGCCTACGCACCCTGTAAGCCCAGTGATTCCGAATAACGTTTGCGCAGTTCGTATTACCGCGGCTGCTGGCAC</t>
  </si>
  <si>
    <t>GGACTACGGGGGTATCTAATCCTGTTTGCTCCCCACGCTTTCGCACCTCAGCGTCAGTAATGGTCCAGTGAGCCGCCTTCGCCACTGGTGTTCCTCCGAATATCTACGAATTTCACCTCTACACTCGGAATTCCACTCACCTCTACCATACTCAAGACTTCCAGTATCAAAGGCAGTTCCAGAGTTGAGCTCTGGGATTTCACCCCTGACTTAAAAGTCCGCCTACGTGCGCTTTACGCCCAGTAAATCCGAACAACGCTAGCCCCCTTCGTATTACCGCGGCGGCTGACAC</t>
  </si>
  <si>
    <t>GGACTACGGGGGTTTCTAATCCTGTTCGCTCCCCTAGCTTTCGCACCTCAGCGTCAGTTTCGGCCCAGAAGACTGCCTTCGCCATCGGTGTTCTTCCCGATATCTGCGCATTTCACCGCTACACCGGGAATTCCGTCTTCCTCTACCGAACTCGAGCCCGCCGGTTCGGGGTCGGGCCGGAGGTTGAGCCCCCGGGTTTGAGACCCCGCTTGGCGAGCCGCCTACGCGCGCTTTACGCCCAATGAATCCGGATAACGCTCGCTCCCTACGTATTACCGCGGCTGCTGACAC</t>
  </si>
  <si>
    <t>GGACTACTAGGGTATCTAATCCTGTTTGCTCCCCACGCTTTCGTACCTCAGCGTCAGTATAAGTCCAGAAAGTCGCCTTCGCCACTGGTATTCCTCCTAATATCTACGCATTTCACCGCTACACTAGGAATTCCACTTTCCTCTCCTTAACTCAAGCCACACAGTTTCAAATGCTAACTAGGGTTAAGCCCTAGGATTTCACATCTGACTTACATGGCCGCCTGCGTACCCTTTACGCCCAATAAATCCGGACAACGTTCGCCCCCTACGTATTACCGCGGCTGCTGACAC</t>
  </si>
  <si>
    <t>GGACTACTGGGGTTTCTAATCCTGTTCGCTCCCCATGCTTTCGCTCCTCAGCGTCAGTTACGGCCCAGAGATCTGCCTTCGCCATCGGTGTTCTTCCTGATATCTGCGCATTCCACCGCTACACCAGGAGTTCCAATCTCCCCTACCGCACTCAAGTCTGCCCGTACCCACTGCAGGCGCGAGGTTGAGCCTCGCGATTTCACAGCAGACGCGACAAACCGCCTACGAGCTCTTTACGCCCAATAATTCCGGACAACGCTTGCACCCTACGTATTACCGCGGCTGCTGACAC</t>
  </si>
  <si>
    <t>GGACTACGGGGGTATCTAATCCCGTTTGCTACCCTGGCTTTCGCGTCTCAGTGTCAGTTAAGGCCCAGTAGACCGCCTTCGCCTCTGGTGTTCTTCCGGATATCTACGCATTTCACCACTACTCCCGGAGTTCCGTCTACCTCTGCCTTCCTCTAGCTGTACAGTTTTGAACGACCTCTCCCAGTTAAGCCGGGAGCTTTCACATCCAACTTGTACTGCCTCCTACACGCTCTTTACGCCCAGTAAATCCGGATAACGCTCGTCTCCTACGTTTTACCGCGGCTGCTGACAC</t>
  </si>
  <si>
    <t>GGACTACGGGGGTTTCTAATCCGGTTCGCGCCCCTAGCTTTCGTTCCTCACCGTCAGATTCGTTCTAGTTAGACGCCTTCGCCACAGGTGGTCCTCCTAGGATTACAGGATTTCACCCCTACCCCAGGAGTACCTCTAACCTCTCCCGATCTCAAGCCTAATAGTATCTCCAGCAATTCCCACAGTTAAGCTGTAAGATTTCACCAGAGACTTATTAAACCGGCTACGAACGCTTTAGGCCCAATAAAAACAGCTACCACTAGAGCTGCCGGTGTTACCGCGGCTGCTGACAC</t>
  </si>
  <si>
    <t>GGACTACTCGGGTATCTAATCCTGTTTGCTCCCCACGCTTTCGCGCCTCAGCGTCAGTTAATGTCCAGCAAGTCGCCTTCGCCACTGGTGTTCCTCCTAATATCTACGCATTTCACCGCTACACTAGGAATTCCACTTGCCTCTCCATCACTCAAGAAATACAGTTTCAAATGCAGTTTGGGGGTTGAGCCCCCAGATTTCACATCTGACTTGCACTCCCGCCTACGCGCCCTTTACACCCAGTAAATCCGGATAACGCTTGCTCCCTACGTATTACCGCGGCTGCTGACAC</t>
  </si>
  <si>
    <t>GGACTACTGGGGTATCTAATCCTGTTTGCTCCCCACGCTTTCGTGCCTCAGTGTCAGTGTTGGTCCAGGTAGCTGCCTTCGCCATGGATGTTCCTCCTGATCTCTACGCATTTCACTGCTACACCAGGAATTCCGCTACCCTCTACCACACTCTAGTCGTCCAGTTTCCACTGCAGTTCCCAGGTTGAGCCCAGGGCTTTCACAACAGACTTAAACGACCACCTACGCACGCTTTACGCCCAGTAATTCCGAGTAACGCTTGCACCCTTCGTATTACCGCGGCTGCTGACAC</t>
  </si>
  <si>
    <t>GGACTACTAGGGTATCTAATCCCGTTCGCTGCCCTAGCTTTCGCACATGAGCGTCAGTATTGTGCCAGGAAGCCGCCTTCGCCACTGGTGTTCCTCCCGATATCTACGCATTTCACCGCTACACCGGGAATTCCGCTTCCCTCTCACATACTCTAGTCTTACAGTATCGATAGATAAACGGAAGTTGAGCCTCCGCATTAGACTACCGACTTATAATTCAGCCTGCGTGCGCTTTACGCCCAGTAATTCCGGACAACGCTTGCCCCCTACGTATTACCGCGGCTGCTGACAC</t>
  </si>
  <si>
    <t>GGACTACAGGGGTTTCTAATCCCGTTTGCTCCCCTGGCTTTCGCGCCTCAGCGTCAGAAAGGGTCCAGCACCTCGCCTTCGCCACCGGAGTTCCTGCCGATATCAACGCATTTCACCGCTCCACCGGCAGTTCCAGATGCCCCTACCCTCCTCGAGGTCTCCAGTATCCACGGCACTTCTCCAGTTAAGCTGGAGGCTTTCACCACAGACTTGGAAACCCGCCTACGCGCCCTTTAAGCCCAGTGATTCCGAACAACGTTTGCACGGTTCGTCTTACCGCGGCGGCTGACAC</t>
  </si>
  <si>
    <t>GGACTACGGGGGTTTCTAATCCTGTTCGCTCCCCCAGCTTTCGCGCCTCAGCGTCAGTTACAGTCCAGGAAGCCGCCTTCGCCACTGGTGTTCCTCCCGATATCTACGCATTTCACCGCTACACCGGGAATTCCGCTTCCCTCTCCTGCACTCAAGCATGCCAGTTTCGAACGACATCCCCCAGTTGAGCCAGGGGTTTTCACGTCCGACTTGACACGCCGCCTGCGCGCCCTTTACGCCCAGTGATTCCGGACAACGCTCGCCACCTACGTATTACCGCGGCGGCTGGCAC</t>
  </si>
  <si>
    <t>GGACTACTAGGGTATCTAATCCTGTTTGCTCCCCACGCTTTCGCGTCTCAGCGTCAGTACCGTCCCAGAGACCCGCCTTCGCCACCGGTGTTCTTCCTGATATCTGCGCATTTCACCGCTACACCAGGAATTCCAGTCTCCTCTTCCGGACTCAAGCCGGCCAGTTTCCAGTGCAGACTCAGGGTTGAGCCCTGAGCTTTCACACCGGACTTGGTCGGCCGCCTACACGCGCTTTACGCCCAATGATTCCGGACAACGCTCGCCCCCTACGTATTACCGCGGCGGCTGACAC</t>
  </si>
  <si>
    <t>GGACTACAGGGGTATCTAATCCTGTTCGCTACCCATGCTTTCGAGCCTCAGCGTCAGTTACAGACTAGACAGCCGCCTTCGCCACTGGTGTTCTTCCATATATCTACGCATTCCACCGCTACACATGGAGTTCCACTGTCCTCTTCTGCACTCAAGTCACCCAGTTTCCGATGCACTTCTTCGGTTAAGCCGAAGGCTTTCACATCAGACTTAAATAACCGCCTGCGCTCGCTTTACGCCCAATAAATCCGGACAACGCTTGCCACCTACGTATTACCGCGGCTGCTGGCAC</t>
  </si>
  <si>
    <t>GGACTACTAGGGTATCTAATCCTGTTTGCTCCCCACGCTTTCGAGCCTCAACGTCAGTTACAGTCCAGTAAGCCGCCTTCGCCACTGGTGTTCCTCCTAATATCTACGCATTTCACCGCTACACTAGGAATTCCACTTACCTCTCCTGCACTCTAGCTCCACAGTTTCCAAAGCAGTCCCGGGGTTGAGCCCCGGGCTTTCACTCCAGACTTGCAGAGCCGTCTACGCTCCCTTTACACCCAGTAAATCCGGATAACGCTTGCCCCCTACGTATTACCGCGGCGGCTGACAC</t>
  </si>
  <si>
    <t>GGACTACTAGGGTTTCTAATCCTGTTTGCTACCCACGCTTTCGCACCTCAGCGTCAGGGTCAGTCCAGTCAGTCGCCTTCGCCACTGGTATTCCTCCTGATTTCTACGCATTTCACCGCTACACCAGGAATTCTACTAACCTCTCCTGCCCTCAAGATATACAGTTTCAAGTGCAACCCCGCAGTTAGGCTGCGGTCTTTCACACCTGACTTATACATCCGCCTACGTGCTCTTTACGCCCAGTAATTCCGGACAACGCTCGCCCCCTACGTCTTACCGCGGCGGCTGACAC</t>
  </si>
  <si>
    <t>GGACTACGAGGGTTTCTAATCCTGTTTGCTCCCCACGCTTTCGAGCCTCAGCGTCAGTTACAGTCCAGAGAAGCGCCTTCGCCACTGGTGTTCTTCCTAATCTCTACGCATTTCACCGCTACACTAGGAATTCCCTTCTCCTCTCCTGCACTCTAGACTTCCAGTTTGAAATGCAGCACTCAGGTTAAGCCCGAGTATTTCACATCTCACTTAAAAATCCGCCTACGCTCCCTTTACGCCCAGTAAATCCGGACAACGCTCGCCACCTACGTATTACCGCGGCGGCTGACAC</t>
  </si>
  <si>
    <t>GGACTACTGGGGTTTCTAATCCTGTTTGCTCCCCACGCTTTCGAGCCTCAACGTCAGTTACTGTCCAGTAAGCCGCCTTCGCCACCGGTGTTCCTCCTGATATCTACGCATTTCACCGCTACACCAGGAATTCCGCTTACCCTTCCAGTACTCCAGACTGGCAGTTTCCAATGCAGTCCCGGGGTTGAGCCCCGGAATTTCACATCAGACTTGCTACTCCGTCTGCGCTCCCTTTACACCCAGTAAATCCGGATAACGCTCGCCCCCTACGTATTACCGCGGCGGCTGGCAC</t>
  </si>
  <si>
    <t>GGACTACGAGGGTTTCTAATCCTGTTTGCTACCCACGCTTTCGTGCCTCAGCGTCAGTTTCAGTCCAGAAGGCCGCCTTCGCCACTGGTGTTCCTCCTAATATCTACGCATTTCACCGCTACACTAGGAATTCCGCCTTCCCCTCCTGTACTCAAGTCCTCCAGTTCGCAAGGCGAACTATGGTTAGGCCATAGCCTTAAACCCTGCGCTTAAAAAACCGCCTACGCACTCTTTACGCCCAGTAATTCCGGATAACGCTCGCCCCCTACGTATTACCGCGGCGGCTGACAC</t>
  </si>
  <si>
    <t>GGACTACGGGGGTATCTAATCCTGTTTGATCCCCACGCTTTCGTGCCTCAGCGTCAACTATGGTCTAGTACTCCGCCTTCGCCTCTGGTGTTCTGTGTGATATCTACGCATTTCACCGCTACACCACACATTCCAAGTACCCCTCCCATGTTCTTAGCTAAGCAGTATCGCCACCACTACTACAGTTGAGCTGTAGCCTTTCAATGACAACTTACTTAGCCGCCTACGCACCCTTTAAACCCAGTAATTCCGAATAACGCTCGCACCCTCCGTATTACCGCGGCGGCTGACAC</t>
  </si>
  <si>
    <t>GGACTACAAGGGTTTCTAATCCTGTTTGCTACCCACACTTTCGAGCCTCAACGTCAGTTACAGTCCAGAAAGCCGCCTTCGCCACTGGTGTTCTTCCATATATCTACGCATTTCACCGCTACACATGGAGTTCCACTTTCCTCTACTGCACTCAAGTCATCCAGTTTCCAAAGCAATTCCTCAGTTGAGCTGAGGGCTTTCACTTCAGACTTAAATAACCGTCTGCGCTCGCTTTACGCCCAATAAATCCGGATAACGCTTGGAACATACGTATTACCGCGGCTGCTGACAC</t>
  </si>
  <si>
    <t>GGACTACGGGGGTTTCTAATCCGGTTCGTGCCCCTAGCTTTCGTCCCTTGCCGTCAGGTCCGTTCTGGTGAGACGCCTTCGCCACTGGTGGTCCTTCAAGGATTACAAGATTTCACCCCTACCCCTGAAGTACCTCTCACCTCTCCCGGCCTCGAGCCAGACAGTATCCCCTGAAAGCCTGACAGTTAAGCTGCCAGATTTCCCAAGAGACTTATCCGGCCGGCTACAGACCCTTTAGACCCAATAATAACGGTTACCACTCGAGCCGCCGGTGTTACCGCGGCTGCTGACAC</t>
  </si>
  <si>
    <t>GGACTACTCGGGTATCTAATCCTGTTCGCTCCCCCAGCTTTCGCGCCTCAGCGTCAGTTACGGTCCAGGAAGCCGCCTTCGCCACTGGTGTTCCTCCCGATATCTACGCATTTCACCGCTACACCGGGAATTCCGCTTCCCTCTCCCGCACTCAAGCCCGCCAGTTTCGAACGACCTCCCCCAGTTGAGCCAGGGGATTTCACGTCCGACTTAACAGGCCGCCTGCGCGCCCTTTACGCCCAGTAATTCCGGACAACGCTCGCCACCTACGTATTACCGCGGCGGCTGGCAC</t>
  </si>
  <si>
    <t>GGACTACTCGGGTATCTAATCCCGTTCGCTCCCCATGCTTTCGCACCCCAGCGTCGGTAGGGACCCAGAGAGCTGCCTTCGCTTTTGGCGTTCCTTCGTAGATCTCCGGATTTCACCCCTACACACGAAATTCCACTCTCCTCTGTCTCACTCAAGTGAATTGGTTTCGAGAGCATTCCGCAAGTTTTTTGCGACTTTCACTTTCAACCCGATTCACCGCCTACGTGCCCTTTACGCCCAGTCATTCCGAAGAACACTTGCCCCCCCCGTCTTACCGCGGCTGCTGACAC</t>
  </si>
  <si>
    <t>GGACTACTCGGGTTTCTAATCCTGTTTGCTCCCCACGCTTTCGAGCCTCAACGTCAGTTACTGTCCAGCAAGCCGCCTTCGCCTCCGGTGTTCCTCCTGATATCTACGCATTTCACCGCTACACCAGGAATTCCGCTTGCCCTTCCAGTACTCCAGACGCACAGTTTCCAATGCAGTCCCGGGGGTGAGCCCCGGGCTTTCACATCAGACTTGCACATCCGTCTGCGCTCCCTTTACACCCAGTAAATCCGGATAACGCTTGCCCCCTACGTATTACCGCGGCTGCTGACAC</t>
  </si>
  <si>
    <t>GGACTACGGGGGTTTCTAATCCGGTTCGCTCCCCACACTTTCGCGCCTCAGCGTCACCTTCTGTCCAGCAACCTGCCTTCGCCATTGGTGTTCCTCCTGGTATCTACGCATTCCACCGCTACACCAGGAATTCCAGTTGCCTCTCCAGAGGTCTAGAAAGCCAGTCTCCAACCCACTCCCGGGGTTGAGCCCCGGTCTTTAAAGTCGGACTTAGCTTCCCGCCTACACGCCCTTTACGCCCAGTGATTCCGGGTAACGCTTGCACCCTCCGTATTACCGCGGCGGCTGACAC</t>
  </si>
  <si>
    <t>GGACTACGGGGGTATCTAATCCTGTTTGATCCCCACGCCTTCGTGCCTGAGCGTCAGTTATGGCCTAGTAAGCTGCCTGCGCAATCGGAGTTCCTCGTGATATCTATGCATTTCACCGCTACACCACAAATTCCGCCTACTTCATCCACACTCAAGAAAACCAGTATCGATGGCACTTTTACAGTTGAGCTGCAAAATTTCACCGCCGACTTAATCTTCCGCCTGCGCACCCTTTAAACCCAATAAATCCGGATAACGCTTGGATCCTCCGTATTACCGCGGCTGCTGACAC</t>
  </si>
  <si>
    <t>GGACTACCCGGGTTTCTAATCCTGTTTGCTACCCACGCTTTCGCACCTCAGCGTCAGGGTCAGTCCAGAAAGCCGCCTTCGCCACTGGTATTCCTCCTGATTTCTACGCATTTCACCGCTACACCAGGAATTCCACTTTCCTCTCCTGCCCTCAAGATAACCAGTTTCAGATGCAACCCCGAGGTTGGGCCCCGGTCTTTCACATCTGACTTAATTACCCGCCTACGTGCTCTTTACGCCCAGTAATTCCGGACAACGCTCGCCCCCTACGTCTTACCGCGGCTGCTGACAC</t>
  </si>
  <si>
    <t>GGACTACTGGGGTTTCTAATCCTGTTTGATCCCCACGCTTTCGTGCCTCAGCGTCAACTATGGTCTAGTACCCCGCCTTTGCCTCCGGTGTTCTGTGTGATATCTACGCATTTCACCGCTACACCACACATTCCAGGTACCCCTCCCATGTCCTTAGTTATACAGTATCGCCAGCACTACTACAGTTGAGCCGTAGCCTTTCACTGACAACTTATTTAACCGCCTACGCACCCTTTAAACCCAGTAATTCCGAATAACGCTTGCACCCTCCGTATTACCGCGGCTGCTGACAC</t>
  </si>
  <si>
    <t>GGACTACTCGGGTATCTAATCCTGTTTGCTCCCCACGCTTTCGCGCCTCAGCGTCAGTTACTGTCCAGAAAGCCGCCTTCGCCACTGGTGTTCCTCCTAATATCTACGCATTTCACCGCTACACTAGGAATTCCGCTTTCCTCTCCAGCACTCAAGAAAAACAGTTTCAGATGCAACTCCGGAGTTGAGCCCCGGGATTTCACATCTGACTTGCTTCCCCGCCTACACGCCCTTTACACCCAGTAATTCCGGACAACGCTCGCCACCTACGTATTACCGCGGCTGCTGACAC</t>
  </si>
  <si>
    <t>GGACTACTCGGGTTTCTAATCCTGTTTGCTCCCCACGCTTTCGCGCCTCAGCGTCAGTTAATGTCCAGCAGGCCGCCTTCGCCACTGGTGTTCCTCCTAATATCTACGCATTTCACCGCTACACTAGGAATTCCGCCTGCCTCTCCATCACTCAAGAGATACAGTTTCAAGTGCAGTTTATGGGTTGAGCCCATAGATTTCACACCTGACTTGCATCCCCGCCTACGCGCCCTTTACACCCAGTAAATCCGGACAACGCTCGCCACCTACGTATTACCGCGGCTGCTGACAC</t>
  </si>
  <si>
    <t>GGACTACAAGGGTATCTAATCCTGTTTGCTCCCCACGCTTTCGAGCCTCAGCGTCAGTTACAGTCCAGAGAGTCGCCTTCGCCACTGGTGTTCTTCCTAATCTCTACGCATTTCACCGCTACACTAGGAATTCCACTCTCCTCTCCTGCACTCTAGATAACCAGTTTGGAATGCAGCACCCAAGTTGAGCCCGGGTATTTCACATCCCACTTAATCATCCGCCTACGCTCCCTTTACGCCCAGTAAATCCGGATAACGCTCGCCACCTACGTATTACCGCGGCGGCTGACAC</t>
  </si>
  <si>
    <t>GGACTACTAGGGTATCTAATCCTGTTTGCTCCCCACGCTTTCGCGCCTCAGCGTCAGTTGTCAGCCAGAAAGTCGCCTTCGCCACCGGTGTTCCTCCTAATATCTACGCATTTTACCGCTCCACTAGGAATTCCACTTTCCCCTCTGACACTCAAGATAAACAGTTTCATATGACAATCTGCAGTTGAGCCGCAGGATTTCACATCCGACTTATCTATCCGCCTACACGCCCTTTACACCCAGTAATTCCGGATAACGCTTGCCACCTACGTATTACCGCGGCTGCTGACAC</t>
  </si>
  <si>
    <t>GGACTACGGGGGTTTCTAATCCTGTTTGATACCCGCACTTTCGAGCTTCAGCGTCAGTCGCGCTCCCGCAAGCTGCCTTCGCAATCGGGGTTCTTCGTGATATCTAAGCATTTCACCGCTACACCACAAATTCCGCCTGCGTCGTGCGCCCTCAAGCCCGACAGTTCGCGCTGCAGTCCAGTGGTTGGGCCACTGTATTTCACAGCACGCTTGCCGGGCAGCCTACGCTCCCTTTAAACCCAATAAATCCGGATAACGCCCGGACCTTCCGTATTACCGCGGCTGCTGACAC</t>
  </si>
  <si>
    <t>GGACTACGGGGGTTTCTAATCCTGTTTGCTCCCCACGCTTTCGCGCCTCAGCGTCAGTTGTCGTCCAGAAAGTCGCCTTCGCCACCGGTGTTCTTCCTAATCTCTACGCATTTCACCGCTACACTAGGAATTCCACTTTCCTCTCCGATACTCCAGCCTCCCAGTTTCCATCCCATCACGGGGTTAAGCCCCGCACTTTTAAGATGGACTTAAGAAGCCGCCTGCGCGCGCTTTACGCCCAATAATTCCGGACAACGCTTGCCACCTACGTATTACCGCGGCTGCTGACAC</t>
  </si>
  <si>
    <t>GGACTACAGGGGTATCTAATCCGTTTTGCTCCCCATACTTTCGTACCTCAGCGTCAGTGTTTAGTTAGAAAGAAGCCTTCGCCTTAAGCGGTCTTCCGAGGATCAACAGATTCCATCCCTACTCTCGGAGTTCCTCTTTCCTCCATTACACTCTAGTTTCATAGTTACTGAAAAGCTCTTATTCATTTAGTTCGATACCTTTCAGTCTTATGATACAGCCTACGTACCCTTTAGACCCATTAATGATGAATAATGCTTACCCCTCTCGTATTACCGCGGCGGCTGACAC</t>
  </si>
  <si>
    <t>GGACTACACGGGTATCTAATCCTGTTTGATCCCCACGCCTTCGTGCCTCAGTGTCAGTTGCATCCCAGTAAGCTGCCTTCGCAATCGGAGTTCTGTGTCATATCTATGCATTTCACCGCTACACGACACATTCCGCCTACCTCATTTGCACTCAAGACCTACAGTTTCAACGGCAATCTTACAGTTAAGCTGCAAAATTTCACCACCGACTTATAAATCCACCTACGCACCCTTTAAACCCAATAATTCCGGATAACGCTCGGATCCTCCGTATTACCGCGGCGGCTGGCAC</t>
  </si>
  <si>
    <t>GGACTACTAGGGTTTCTAATCCGGTTCGCTCCCCTGGCTTTCGCACATGAGCGTCAGTCGCGGGCCAGGAAGCCGCCTTCGCCACTGGCGTTCCTCCCGATATCTACGCATTTCACCGCTACACCGGGAATTCCACTTCCCTCTCCCGCACTCCAGTGCGCCAGTTTCGATTGCAAGGTCACGGTTGAGCCGTAACTTTACACCCCCGACTTGGCGCACCGCCTGCATGCCCTTTACGCCCAGTAATTCCGGACAACGCTCGCCCCCTACGTTTTACCGCGGCTGCTGACAC</t>
  </si>
  <si>
    <t>GGACTACGGGGGTATCTAATCCTGTTTGCTCCCCACGCTTTCGCACCTCAGCGTCAGTTATGGACCAGTTAGCCGCCTTCGCCACTGGTGTTCCTGCGAATATCTACGAATTTCACCTCTACACTCGCAATTCCACTAACCTCTTCCATACTCAAGATACCCAGTATCAAAGGCAGTTCCGCAGTTGAGCTGCGGGATTTCACCCCTGACTTAAATATCCGCCTACGTGCGCTTTACGCCCAGTAATTCCGAACAACGCTAGCCCCCTTCGTATTACCGCGGCTGCTGACAC</t>
  </si>
  <si>
    <t>GGACTACGGGGGTTTCTAATCCTGTTTGCTCCCCACGCTTTCGTACCTCAGCGTCAGTTTGTGTCCAGAAAGTCGCCTTCGCAACTGGTATTCCTCCTAATATCTACGCATTTCACCGCTACACTAGGAATTCCACTTTCCTCTCCACTACTCAAGTCTAACAGTTTCAAATGCTTTATGGGGTTGAGCCCCACGCTTTAACATCTGACTTGCTAAACCGCCTACGTACCCTTTACGCCCAATAATTCCGGACAACGCTCGCACCATACGTATTACCGCGGCTGCTGGCAC</t>
  </si>
  <si>
    <t>GGACTACCAGGGTATCTAATCCTGTTTGCTCCCCACGCTTTCGCACCTCAGTGTCAGTATCAGTCCAGGTGGTCGCCTTCGCCACTGGTGTTCCTTCCTATATCTACGCATTTCACCGCTACACAGGAAATTCCACCACCCTCTACCGTACTCTAGCTTGCCAGTTTTGGATGCAGTTCCCAGGTTGAGCCCGGGGCTTTCACATCCAACTTAACAAACCACCTACGCGCGCTTTACGCCCAGTAATTCCGATTAACGCTTGCACCCTCTGTATTACCGCGGCGGCTGACAC</t>
  </si>
  <si>
    <t>GGACTACCCGGGTTTCTAATCCCGTTCGCTCCCCTAGCTTTCGTACCTCAGCGTCAGAAGAGACCCAGTAAGCCGCTTTCGCCACCGGTGTTCCTGATGATATCAACGCATTTCACCGCTCCACCATCAGTTCCGCTTACCCCTGTCTCCCTCAAGCCAAGCAGTATGAAGCGCAGTTCCTCGGTTGAGCCGAGGGATTTCACACCTCACTTACTTGGCCGCCTACGCACCCTTTAAGCCCAGTAATTCCGAATAACGTTTGTACGGTTCGTATTACCGCGGCTGCTGACAC</t>
  </si>
  <si>
    <t>GGACTACTAGGGTTTCTAATCCTGTTTGCTCCCCCTGCTTTCGCGCCTCAGCGTCAGTAGCGTTCCAGAGATCCGCCTTCGCCACCGGTGTTCTGCATGATATCAACGCATTTCACCGCTACACCATGCATTCCGATCTCCCCTCCCGCACTCCAGCCGGGCAGTTTCGGGCGCACTTCATGGGTTGGGCCCATGGATTTCACACCCGACACGACCGGCCGCCTACGCGCCCTTTACGCCCAGTAAATCCGAACAACGCTCGCCACCTCTGTATTACCGCGGCGGCTGACAC</t>
  </si>
  <si>
    <t>GGACTACGCGGGTTTCTAATCCCGTTTGCGCCCCAGGGCTTCGTCCCTCACCGTCGGATCCGTTCTAGTCAGACGCCTTCGCCACCGGTGGTCCTTCCAGGATTACAGGATTTTACCCCTACCCCAGAAGTACCTCTGACCTCTCCCGGTCCCAAGTCTTCCAGTCTCCTCGGAAGTCGGACAGTTAAGCTGCCCGATTTGCCCAAAGATTTAAAAGACCGGCTACGGACGTTTTAGGCTCAATAATATCGACCACCACTAGGGGCGCGGGTATTACCGCGGCTGCTGACAC</t>
  </si>
  <si>
    <t>GGACTACGGGGGTTTCTAATCCTGTTTGCTCCCCACGCTTTCGCGCCTCAGCGTCAGTTAATGTCCAGCAGACCGCCTTCGCCACTGGTGTTCCTCCTCATATCTACGCATTTCACCGCTACACGAGGAATTCCGTCTGCCTCTCCATCACTCAAGAACTACAGTTTCAAATGCAGGCTATGGGTTGAGCCCATAGTTTTCACATCTGACTTGTAATCCCGCCTACACGCCCTTTACACCCAGTAAATCCGGATAACGCTTGCCACCTACGTATTACCGCGGCTGCTGGCAC</t>
  </si>
  <si>
    <t>GGACTACCAGGGTTTCTAATCCTGTTTGCTCCCCACGCTTTCGTGCCTCAGTGTCAGTTACAGTCCAGAAAGCCGCCTTCGCTACTGGTGTTCCTCCTAATATCTACGCATTTCACCGCTACACTAGGAATTCCACTTTCCTCTCCTGCACTCAAGTTTCCCAGTTTCAAGAGCTTACTACGGTTGAGCCGTAGCCTTTCACTCCTGACTTAAGAAACCACCTACGCACCCTTTACGCCCAGTAAATCCGGATAACGCTAGCCCCCTACGTATTACCGCGGCGGCTGACAC</t>
  </si>
  <si>
    <t>GGACTACGGGGGTTTCTAATCCCGTTTGCTACCCTAGCTTTCGCGTCTGAGTGTCAGGAATGGTCCAGGAGGCCGCCTTCGCCACTGGTGTTCCTCCAGATATCTGCGCATTCCACCGCTACACCTGGAATTCCACCTCCCTCTACCATCCTCTAGCTCTGTAGTTTAGAACGGCCTCTCCCAGTTGAGCCGGGAGCTTTCACGCCCTACTTACAAAACCACCTACACGCGCTTTACGCCCAGTAAATCCGGATAACGTTCGCCTCCTACGTGTTACCGCGGCTGCTGACAC</t>
  </si>
  <si>
    <t>GGACTACGGGGGTTTCTAATCCTGTTTGCTCCCCACGCTTTCGAGCCTCAACGTCAGTTACAGTCCAGTAAGCCGCCTTCGCCGCCGGTGTTCCTCCTAATATCTACGCATTTCACCGCTACACTAGGAATTCCGCTTACCTCTCCTGCACTCTAGCTAAACAGTTTCCAAAGCAATTCCCGGGTTGAGCCCGGGGCTTTCACTTCAGACTTGCTTTGCCGTCTACGCTCCCTTTACACCCAGTAAATCCGGATAACGCTTGCCCCCTACGTATTACCGCGGCGGCTGACAC</t>
  </si>
  <si>
    <t>GGACTACGGGGGTATCTAATCCTGTTTGCTACCCATGCTTTCGAGCCTCAGCGTCAGTTACAGACCAGATAGCCGCCTTCGCCACTGGTGTTCCTTCATATATCTACGCATTTCACCGCTACACATGAAGTTCCACTATCCTTTTCTGCACTCAAGTTTATCAGTTTCCGATGCACTTCTCCGGTTAAGCCGAAGGCTTTCACATCAGACTTAATAAACCGCCTGCGCTCCCTTTACGCCCAATAAATCCGGACAACGTTTGCCACCTACGTATTACCGCGGCTGCTGACAC</t>
  </si>
  <si>
    <t>GGACTACCAGGGTATCTAATCCCGTTTGCTACCCTAGCTTTCGCGTCTGAGTGTCAGGAATGGTCCAGGAGGCCGCCTTCGCCACTGGTGTTCCTCCAGATATCTGCGCATTCCACCGCTACACCTGGAATTCCACCTCCCTCTACCATCCTCTAGCTCTGCAGTTTAGAACGGCATCTCCCAGTTGAGCCGGGAGCTTTCACGCCCTACTTACAGAACCACCTACACGCGCTTTACGCCCAGTAAATCCGGATAACGTTTGCCTCCTACGTGTTACCGCGGCGGCTGGCAC</t>
  </si>
  <si>
    <t>GGACTACGCGGGTTTCTAATCCTGTTTGCTCCCCACGCTTTCGCGTCTCAGCGTCAGTACCGTCCCAGAGACCCGCCTTCGCCACCGGTGTTCTTCCTGATATCTGCGCATTTCACCGCTACACCAGGAATTCCAGTCTCCTCTTCCGGACTCAAGCCAACCAGTTTCCAGTGCAGACCCGGGGTTGAGCCCCGGGCTTTCACACCGGACTTGGATGGCCGCCTACACGCGCTTTACGCCCAATGATTCCGGACAACGCTCGCCCCCTACGTATTACCGCGGCTGCTGACAC</t>
  </si>
  <si>
    <t>GGACTACGAGGGTATCTAATCCTGTTTGATACCCACACTTTCGAGCATCAGCGTCAGTTACAGTCCAGCAAGCTGCCTTCGCAATTGGAGTTCTTCGTGATATCTAAGCATTTCACCGCTACACCACGAATTCCGCTTACCTCTACTGCACTCAAGGCACCCAGTATCAACTGCAATTTCACGGTTGAGCCGTAAACTTTCACAACTGACTTAAGTACCCGCCTACGCTCCCTTTAAACCCAATAAATCCGGATAACGCTCGGATCCTCCGTATTACCGCGGCTGCTGACAC</t>
  </si>
  <si>
    <t>GGACTACTAGGGTTTCTAATCCTGTTTGCTCCCCACGCTTTCGCACCTCAGTGTCAGTATCAGTCCAGGTGGTCGCCTTCGCCACTGATGTTCCTTCCTATATCTACGCATTTCACCGCTACACAGGAAATTCCACCACCCTCTACCGTACTCTAGCTCGCCAGTTTTGAAAGCAATTCCCAGGTTGAGCCCGGGGCTTTCACTTCCAACTTAACGAACCACCTACGCGCGCTTTACGCCCAGTAATTCCGATTAACGCTTGCACCCTTCGTATTACCGCGGCTGCTGACAC</t>
  </si>
  <si>
    <t>GGACTACGAGGGTTTCTAATCCTGTTTGATCCCCACGCTATCGTGCCTCAGCGTCAGTGACACTCCAGTAAGCTGCCTACGCAATTGGTGTTCTGTGTAATATCTATGCATTTCACCGCTACACTACACATTCCGCCTACCTCTACTGTACTCAAGACTAACAGTTTCAATGGCAATTTTACAGTTAAGCTGCAAACTTTCACCACTGACTTATCAGCCCGCCTACGCACCCTTTAAACCCAATAAATCCGGATAACGCTCGGATCCTCCGTATTACCGCGGCGGCTGACAC</t>
  </si>
  <si>
    <t>GGACTACTGGGGTATCTAATCCTGTTCGCTCCCCATACTTTCGAGCCTCAGCGTCAGTTACAGACCAGACAGCCGCCTTCGCCACTGGTGTTCTTCCATATATCTACGCATTTCACCGCTACACATGGAGTTCCACTGTCCTCTTCTGCACTCAAGTTTCCCAGTTTCTAATGCACTTCTTCGGTTAAGCCGAAGGCTTTCACATCAGACTTAAAAAACCGCCTGCGCTCGCTTTACGCCCAATAAATCCGGACAACGCTTGCCACCTACGTATTACCGCGGCGGCTGGCAC</t>
  </si>
  <si>
    <t>GGACTACGAGGGTTTCTAATCCCGTTTGCTCCCCTGGCTTTCGCGCCTCAGTGTCAGAAGAGATCCAGCGACGCCCCTTCGGCTCTGGCGTTCCTACCAATATCAACGCATTTCACCGCTCCACTGGTAGTTCCCGTCGCCTCTATCTCCCTCGAGCCTTCCAGTATCGGGGGCAATTTTCCGGTTGAGCCGAAAGATTTCACCCCCGACTTGGCTAGCCACCTACGCGCCCTTTAAGCCCAGTGATTCCGAACAACGTTCGCACGGTTCGTCTTACCGCGGCTGCTGGCAC</t>
  </si>
  <si>
    <t>GGACTACGGGGGTTTCTAATCCTATTTGCTCCCCACGCTTTCGTGCCTCAGCGTCAGTTACTGTCTAGAAAGCCGCCTTCGCCACCGGTATTCCTCCATATATCTACGCATTTTACCGCTACACATGGAATTCTACTTTCCTCTCCAGTACTCTAGCCTCCCAGTATCTAAGGCTTTATGGGGTTAAGCCCCACGCTTTCACCTTAAACTTAAAAGGCCGCCTACGCACCCTTTACGCCCAATAATTCCGGATAACGCTCGCCACCTACGTATTACCGCGGCGGCTGACAC</t>
  </si>
  <si>
    <t>GGACTACAGGGGTATCTAATCCTGTTTGATCCCCACGCCTTCGTGCATGAGCGTCAGTTATGGAATGGCAAGCTGCCTACGCGATAGGAGTTCCTCGTGATATCTATGCATTTCACCGCTACACCACGAATTCCGCCTGCCCCACCCACACTCAAGGTAACCAGTTTCGATGGCAAGCCCGGGGTTGAGCCCCGGGATTTCACCACCGACTTAATAACCCGCCTGCGCACCCTTTAAACCCAATAAATCCGGATAACGCTCGGATCCTCCGTATTACCGCGGCGGCTGGCAC</t>
  </si>
  <si>
    <t>GGACTACCAGGGTTTCTAATCCTGTTTGCTCCCCACGCTTTCGCGTCTCAGCGTCAGTTGTCGTCCAGAAAGTCGCCTTCGCCACCGGTGTTCCTCCTGATATCTACGCATTTCACCGCTACACCAGGAATTCCACTTTCCCCTCCGACACTCAAGATACGCAGTTTCAGATGCAGTTCCGCGGTTGAGCCGCGGGATTTCACATCTGACTTGCATACCCGCCTACACGCCCTTTACACCCAGTAAATCCGGACAACGCTTGCCACCTACGTATTACCGCGGCGGCTGACAC</t>
  </si>
  <si>
    <t>GGACTACTCGGGTTTCTAATCCTGTTTGCTCCCCACACTTTCGCGCATCAGCGTCAGTTACAGTCCAGCCACCCGCCTTCGCCACTGGTGTTCCTCCCGATCTCTACGCATTTCACCGCTACACCGGGAATTCCGATGACCTCTCCTGCACTCAAGCAATATAGTTTCCAAAGCAATTCCTAACTTGAATTTAGGACTTTCACTTCAGACTTATGTCGCCGCCTACGCGCCCTTTACGCCCAATCATTCCGGACAACGCTCGCCCCCTACGTATTACCGCGGCTGCTGGCAC</t>
  </si>
  <si>
    <t>GGACTACGGGGGTTTCTAATCCTGTTCGCTACCCACGCTTTCGCGTCTCAGCGTCAGGACAGGCCCAGAGAGCCGCCTTCGCCACAGGGGTTCTTCCTGATCTCTACGCATTCCACCGCTACACCAGGAATTCCACTCTCCTCTGCCTGCCTCCAGGTGACCAGTCCCCACGGCACTCTTGGGGTTGAGCCCCAACCTTTCACCACAGGCTTGATCACCCGCCTACACGCGCTTTACGCCCAATAAATTCGGACAACGCTCGCCCCCTCCGTATTACCGCGGCGGCTGACAC</t>
  </si>
  <si>
    <t>GGACTACAGGGGTTTCTAATCCCGTTTGCTCCCCTGGCTTTCGCGCCTCAGCGTCAGTTGCTGCCCAGCAAGTCGCCTTCGCCACCGGTGTTCTTCCCAATATCTACGCATTTCACCGCTACACTGGGAATTCCACTTGCCTCTACAGCACTCCAGCACTGCAGTCTCAACCGCATGCCCGGGTTAAGCCCAGACATTTCACAGCTGACTTGCAGCACAGCCTGCGCGCCCTTTACGCCCAGTAATTCCGGACAACGCTCGTCCCCTACGTATTACCGCGGCGGCTGACAC</t>
  </si>
  <si>
    <t>GGACTACAAGGGTTTCTAATCCTGTTTGCTCCCCACGCTTTCGCACCTGAGCGTCAGTCTTTGTCCAGGGGGCCGCCTTCGCCACCGGTATTCCTCCAGATCTCTACGCATTTCACCGCTACACCTGGAATTCTACCCCCCTCTACAAGACTCTAGCCTGCCAGTTTCGAATGCAGTTCCCAGGTTGAGCCCGGGGATTTCACATCCGACTTGACAGACCGCCTGCGTGCGCTTTACGCCCAGTAATTCCGATTAACGCTTGCACCCTCCGTATTACCGCGGCTGCTGACAC</t>
  </si>
  <si>
    <t>GGACTACACGGGTTTCTAATCCTGTTTGCTCCCCACGCTTTCGCGCCACAGCGTCAGTGTTAGACTAGGAAGCTGCCTTCGCCATCGGTGTTCTTCCTGATATCTACGCATTTCACCGCTACACCAGGAATTCCGCTTCCCTCTTCTAAACTCAATCCTAACAGTATCTCCAGCAATTCTCCCGTTGAGCAGGAGTATTTCACCAGAAACTTATTAGGACGCCTACGCGCTCTTTACGCCCAGTGATTCCGGACAACGCTTGCTCCCCCCGTATTACCGCGGCTGCTGGCAC</t>
  </si>
  <si>
    <t>GGACTACGGGGGTTTCTAATCCCGTTCGCTACCCTAGCTTTCGCGCCTCAGCGTCAGTGATAGGCCAGGAAACCGCCTTCGCCACTGGTGTTCCTCCCGGTATCTACGCATTTCACCGCTACTCCGGGAATTCCATTTCCCTCTCCTATACTCAAGAGACACAGTTTTATCGGCAAGCCCGTGGTTGAGCCTCGGGTTTTTACCGGTAACTTGCATCCCCGCCTACACGCCCTTTACACCCAGTAATTCCGGACAACGCTCGCCCCCTACGTATTACCGCGGCTGCTGACAC</t>
  </si>
  <si>
    <t>GGACTACAGGGGTATCTAATCCTGTTTGCTCCCCACGCTTTCGAGCCTCAGTGTCAGTTACAGGCCAGAGAGCCGCTTTCGCCACCGGTGTTCCTCCATATATCTACGCATTTCACCGCTACACATGGAATTCCACTCTCCTCTCCTGCACTCAAGTCTACCAGTTTCCAATGCATACAATGGTTGAGCCACTGCCTTTTACACCAGACTTAATAAACCACCTGCGCTCGCTTTACGCCCAATAAATCCGGACAACGCTCGGGACCTACGTATTACCGCGGCTGCTGGCAC</t>
  </si>
  <si>
    <t>GGACTACGGGGGTTTCTAATCCGGTTTGCTCCCCCAGCTTTCGTCCCTCACTGTCGGAGCCGTTCTAGTGAGACGCCTTCGCCACAGGTGGTCCCCCAAGGATTACAGGATTTCACTCCTACCCCTGGAGTACCCCTCACCTCTCCCGGTCCCTAGGTTGCCAGTATCTCCTGACGCCCATCGGTTGAGCCGGTGGATTTCCCAAGAGACTTAACAACCAAGCTACGGACGCTTTAAGCCCAGTAATAGTGACCACCACTCGAGCCGCCGGTGTTACCGCGGCTGCTGACAC</t>
  </si>
  <si>
    <t>GGACTACTAGGGTATCTAATCCCGTTTGCTCCCCTGGCTTTCGCTCCTCAGCGTCAGGGTTAGACCAGAAAGCCGCCTTCGCCACTGGTGTTCCTCCCGATATCTACGCATTTCACCGCTACACCGGGAATTCCGCTTTCCTCTTCTACCCTCAAGTCCTGAAGTTTCAGCTGGCCGTACCAGGTTGAGCCTGGTGATTTCACAGTTGACTTTCAGGACCGCCTACGAGCTCTTTACGCCCAATGATTCCGGACAACGCTTGCTCCTTATGTATTACCGCGGCGGCTGACAC</t>
  </si>
  <si>
    <t>GGACTACCAGGGTTTCTAATCCTGTTTGCTCCCCACACTTTCGCGTCTCAGCGTCAGTTACAGTCCAGTTACCCGCCTTCGCCACTGGTGTTCCTCCCGATCTCTACGCATTTCACCGCTACACCGGGAATTCCGATAACCTCTCCTGCACTCAAGCCCTACAGTTTCAATAGCCCTCCCCACCTTGAAAATGGGACTTCCACTACTGACTTGTAAAGCCGCCTACACGCCCTTTACGCCCAATTATTCCGGACAACGCTCGCCCCCTACGTATTACCGCGGCTGCTGGCAC</t>
  </si>
  <si>
    <t>GGACTACGAGGGTATCTAATCCTGTTTGCTCCCCACGCTTTCGCGCCTCAGCGTCAGTTGTCGTCCAGAAAGCCGCCTTCGCCACTGATGTTCCTCCTAATATCTACGCATTTTACCGCTACACTAGGAATTCCGCTTTCCTCTCCGACACTCAAGATGAACAGTTTCAGATGACCTTTCCGAGTTAAGCCCGGAGATTTCACATCTGACTTGTCCGTCCGCCTACACGCCCTTTACACCCAGTAAATCCGGATAACGCTCGCCACCTACGTATTACCGCGGCTGCTGACAC</t>
  </si>
  <si>
    <t>GGACTACGGGGGTATCTAATCCTGTTTGCTACCCATGCTTTCGAATCTCAGCGTCAGTTACAGACCAGAAAGCCGCCTTCGCCACTGGTGTTCTTCCATATATCTACGCATTCCACCGCTACACATGGAGTTCCACTTTCCTCTTCTGCACTCAAGTTTACCAGTTTTCGAAGCACTTCCTCGGTTGAGCCGAGGGCTTTCACTTCAAACTTAATAAACCGCCTACATTCTCTTTACGCCCAATAAATCCGGACAACGCTTGCCACCTACGTATTACCGCGGCGGCTGACAC</t>
  </si>
  <si>
    <t>GGACTACTCGGGTTTCTAATCCTGTTCGCTCCCCTAGCTTTCGCGCCTCAGCGTCAGTTCCGGCCCAGAGGACTGCCTTCGCCATCGGTGTTCTTCCCAATATCTGCGCATTCCACCGCTACACTGGGAATTCCATCCTCCTCTACCGTACTCGAGCCAGCCAGTTCGGGATCCGGCCGGGGGTTGGGCCCTCGGATTGGAGATCCCGCTTGGCAGGCCGCCTGCGCGCGCTTTACGCCCAATGAATCCGGATAACGCTCGCCCCCTACGTATTACCGCGGCTGCTGACAC</t>
  </si>
  <si>
    <t>GGACTACCAGGGTATCTAATCCTGTTTGCTCCCCACGCTTTCGTACCTCAGCGTCAGTTTGTGTCCAGAAAGTCGCCTTCGCAACTGGTATTCCTCCTAATATCTACGCATTTCACCGCTACACTAGGAATTCCACTTTCCTCTCCACTACTCAAGTCTTCCAGTTTCAACTGCTTGACAGGGTTGAGCCCTATGCTTTCACAGATGACTTAAAAAACCGCCTACGTACCCTTTACGCCCAATAATTCCGGACAACGCTCGCCCCCTACGTATTACCGCGGCTGCTGACAC</t>
  </si>
  <si>
    <t>GGACTACGCGGGTATCTAATCCTATTTGCTCCCCACGCTTTCGTGCCTCAGCGTCAGTTACAGGCCAGGCAGCCGCCTTCGCCACCGGTGTTCTTCCATATATCTACGCATTTTACCGCTACACATGGAGTTCCGCTGCCCTCTCCTGCACTCGAGCCCGGCAGTTTCTGAAGCATACTGCAGTTGAGCTGCAGCCTTTCACTCCGGACTTACCGTGCCGCCTACGCACCCTTTACGCCCAATCATTCCGGATAACGCTCGCCACCTACGTATTACCGCGGCGGCTGGCAC</t>
  </si>
  <si>
    <t>GGACTACGGGGGTTTCTAATCCTGTTCGCTCCCCTAGCTTTCGCGCCTCAGCGTCAGTCGTGGCCCAGAAGGCCGCCTTCGCCACCGGTGTTCTTCCAAATATCTGCGCATTCCACCGCTACACTTGGAATTCCGCCTTCCCCTACCAGACTCAAGCCTGCCGGTATCGGAACCGGGCGGGGGTTGAGCCCCCGGATTTGAGTTCCGACCTAGCAGGCCGCCTACGCGCGCTTTACGCCCAATGAATCCGGATAACGCTCGCCCCCTACGTATTACCGCGGCGGCTGACAC</t>
  </si>
  <si>
    <t>GGACTACGCGGGTTTCTAATCCTGTTCGCTACCCACGCTTTCGTGCCTCAGCGTCAGTCACAGTCCAGAAAGTCGCCTTCGCCACTGGTGTTCCTTCTAATATCTACGCATTCCACCGCTACACTAGAAATTCCACTTTCCCCTCCTGCACTCAAGCCACTCGGTTTCAATGGCTTGCATTGGTTAAGCCAATACCTTTCACCACTGACCTTAATGGCCGCCTGCGCACGCTTTACGCCCAATAATTCCGGATAACGCTCGCCCCCTACGTATTACCGCGGCGGCTGACAC</t>
  </si>
  <si>
    <t>GGACTACGGGGGTTTCTAATCCTGTTTGCTCCCCACGCTTTCGTGCCTCAGTGTCAGTTGCAGTCCAGAAAGCCGCCTTCGCCACTGGTGTTCCTCCTAATATCTACGCATTTCACCGCTACACTAGGAATTCCGCTTTCCTCTCCTGCACTCAAGCCACCCAGTTCGCGAGGCTCACAATGGTTAAGCCATTGCCTTTCACCTCACGCTTAAGCAGCCACCTACGCACCCTTTACACCCAGTAATTCCGGATAACGCTCGCCCCCTACGTATTACCGCGGCGGCTGACAC</t>
  </si>
  <si>
    <t>GGACTACTAGGGTTTCTAATCCTGTTTGCTCCCCACGCTTTCGAGCCTCAGCGTCAGTCATCGTCCAGCAAGCCGCCTTCGCCGCTGGTGTTCTTCCTAATATCTACGCATTTCACCGCTACACTAGGAATTCCACTTGCCTCTCCGATACTCTAGTCCTACAGTTTCAAATGCAATCCCGGAGTTGAGCCCCGGGTTTTCACATCTGACTTATCTGACCGCCTGCACTCCCTTTACACCCAGTAAATCCGGATAACGCTTGCACCATACGTATTACCGCGGCTGCTGACAC</t>
  </si>
  <si>
    <t>GGACTACGCGGGTTTCTAATCCTGTTTGCTCCCCACACTTTCGCGCCTCAGCGTCAGTTGCAGTCCAGTTACCCGCCTTCGCCACTGGTGTTCCTCCCGATCTCTACGCATTTCACCGCTACACCGGGAATTCCGATAACCTCTCCTGCACTCAAGCTTCATAGTTTCCAAAGCAATTCCTACCTTGAAAATAGGACTTCCACTCCAGACTTACAAAGCCGCCTACGCGCCCTTTACGCCCAATCATTCCGGACAACGCTTGCCCCCTACGTATTACCGCGGCTGCTGACAC</t>
  </si>
  <si>
    <t>GGACTACGAGGGTTTCTAATCCTGTTTGATCCCCACGCTTTCGCACATCAGCGTCAGTTACAGACCAGAAAGTCGCCTTCGCCACTGGTGTTCCTCCATATCTCTGCGCATTTCACCGCTACACATGGAATTCCACTTTCCTCTTCTGCACTCAAGTTTTCCAGTTTCCAATGACCCTCCACGGTTGAGCCGTGGGCTTTCACATCAGACTTAAAAAACCGCCTACGCGCGCTTTACGCCCAATAATTCCGGATAACGCTTGCCACCTACGTATTACCGCGGCTGCTGGCAC</t>
  </si>
  <si>
    <t>GGACTACGGGGGTATCTAATCCTGTTTGATCCCCACGCCTTCGTGCATGAGCGTCAGTAGTGGTTTAGTAAGCTGCCTGCGCAATCGGAGTTCCTCGTGATATCTAAGCATTTCACCGCTACACCACAAATTCCGCCTACTTCATCCACACTCAAGGAAGCCAGTATCGAAGGCACTTTTACAGTTGAGCTGCAAAATTTCACCGCCGACTTAACATCCCGCCTGCGCACCCTTTAAACCCAATAAATCCGGATAACGCTCGGATCCTCCGTATTACCGCGGCGGCTGGCAC</t>
  </si>
  <si>
    <t>GGACTACAAGGGTTTCTAATCCTGTTTGCTACCCACACTTTCGAGCCTCAGCGTCAGTTAGAGCCCAGCAGGCCGCCTTCGCCACTGGTGTTCCTCCGAATCTCTACGCATTTCACCGCTACACTCGGAATTCCGCCTGCCTCTACTCCACTCAAGATAAACAGTTTCAAATGCAAGTTATGGGTTAAGCCCATAATTTTCACACCTGACTTGTCTACCCGCCTGCGCTCCCTTTACACCCAGTAATTCCGGACAACGCTTGCCACCTACGTATTACCGCGGCTGCTGACAC</t>
  </si>
  <si>
    <t>GGACTACAAGGGTTTCTAATCCTGTTTGCTCCCCACGCTTTCGAGCATCAGCGTCAGTTATCGTCCAGCATGCCGCCTTCGCCACTGGTGTTCCTCCTGATATCTACGCATTTCACCGCTACACCAGGAATTCCACATGCCCCTCCGACACTCCAGTCCTGCAGTTTCCAAAGCAATCCCAGGGTTAAGCCCAGGGTTTTCACTTCAGACTTGTAAGACCGCCTACGCTCCCTTTACACCCAGTAAATCCGGATAACGCTTGCTCCATACGTATTACCGCGGCTGCTGACAC</t>
  </si>
  <si>
    <t>GGACTACAAGGGTTTCTAATCCTGTTTGCTCCCCACGCTTTCGTGTCTGAGCGTCAGTATTATCCCAGGGGGCTGCCTTCGCCATCGGTATTCCTCCACATATCTACGCATTTCACTGCTACACGTGGAATTCTACCCCCCTCTGACATACTCTAGCTCGGCAGTTAAAAATGCAGTTCCAAGGTTGAGCCCTGGGATTTCACATCTTTCTTTCCGAACCGCCTACACACGCTTTACGCCCAGTAATTCCGATTAACGCTTGCACCCTACGTATTACCGCGGCTGCTGGCAC</t>
  </si>
  <si>
    <t>GGACTACAGGGGTTTCTAATCCCGTTCGCTACCCTAGCTTTCGCGTCTGAGCGTCAGGTGCGACCCAGGAGGCCGCCTTCGCCACTGGTGTTCCTCCCGATATCTACGCATTTCACCACTACACCGGGAATTCCACCTCCCTCTGTCGCCCTCTAGCCCACCAGTTTTGAACGTCCTCTCCCAGTTGAGCCGGGAGCTTTCACATCCAACTTAATAAGCCGCCTACACGCGCTTTACGCCCAGTGAATTCGGATAACGCTTGGCTCCTACGTGTTACCGCGGCGGCTGGCAC</t>
  </si>
  <si>
    <t>GGACTACAAGGGTATCTAATCCTGTTCGCTCCCCACGCTTTCGCTCCTCAGCGTCAGTAACGGCCCAGAGACCTGCCTTCGCCATTGGTGTTCTTCCCGATATCTACACATTCCACCGTTACACCGGGAATTCCAGTCTCCCCTACCGCACTCCAGCCCGCCCGTACCCGACGCGGATCCACCGTTAAGCGATGGACTTTCACACCGGACGCGACGAACCGCCTACGAGCCCTTTACGCCCAATAATTCCGGATAACGCTCGCACCCTACGTATTACCGCGGCGGCTGACAC</t>
  </si>
  <si>
    <t>GGACTACGGGGGTTTCTAATCCTGTTTGCTCCCCGCGCTTTCGCGCATCAGCGTCAGTTGATGTCCAGCAGGCCGCCTTCGCCACTGGTGTTCCTCCTAATATCTACGCATTTCACCGCTACACTAGGAATTCCGCCTGCCTCTCCATCACTCAAGAAACACAGTTTCAAATGCAGTTCATGGGTTGAGCCCATGGATTTCACATCTGACTTGCATTCCCGCCTACGCGCCCTTTACACCCAGTAAATCCGGACAACGCTTGCCACCTACGTATTACCGCGGCTGCTGACAC</t>
  </si>
  <si>
    <t>GGACTACCCGGGTTTCTAATCCCGTTCGCTACCCTAGCTTTCGCGCTTAAGCGTCAGTTGAAGCCCAGTAAGCCGCCTTCGCCGCCGGTGTTCCTTGCGATATCAAAGCATTTCACCGCTCCACCGCAAGTTCCGCTTACCCCTACTTCACTCTAGTCTGCCAGTTCGAAGCCCAGTTCCTCGGTTGAGCCGAGGGATTTCAGACCCCGCTTAACAAACAGCCTACGCGCCCTTTAAGCCCAGTGATTCCGAATAACGTTAGAACAGTTCGTCTTACCGCGGCGGCTGACAC</t>
  </si>
  <si>
    <t>GGACTACCGGGGTATCTAATCCTGTTTGATCCCCACGCTTTCGTGCCTCAGCGTCAGTAACAGCTTAGTAAGCTGCCTTCGCAATCGGCGTTCTGTGGTATATCTATGCATTTCACCGCTACACACCACATTCCGCCTACCTCAACTGTACTCAAGAACGGCAGTTTCAAAGGCAATGCTACAGTTAAGCTGCAGTATTTCACCCCTGACTTACAGTCCCGCCTACGCACCCTTTAAACCCAATAAATCCGGATAACGCTTGCATCCTCCGTATTACCGCGGCTGCTGACAC</t>
  </si>
  <si>
    <t>GGACTACGAGGGTTTCTAATCCTGTTTGCTCCCCACGCTTTCGTACCTCAGCGTCAGTTAGTGTCCAGAAAGTCGCCTTCGCCACCGGTATTCCTCCTAATATCTACGCATTTCACCGCTACACTAGGAATTCCACTTTCCTCTCCACTACTCAAGTCTTCCAGTTTCAACTGCTTGACAGGGTTGAGCCCTATGCTTTCACAGATGACTTAAAAAACCGCCTACGTACCCTTTACGCCCAATAATTCCGGACAACGCTCGCCCCCTACGTATTACCGCGGCGGCTGACAC</t>
  </si>
  <si>
    <t>GGACTACAAGGGTATCTAATCCTGTTTGCTCCCCACGCTTTCGCGCCTCAGCGTCAGTTGTCAGCCAGAAAGTCGCCTTCGCCACCGGTGTTCCTCCTAATCTCTGCGCATTTTACCGCTCCACTAGGAATTCCACTTTCCCCTCTGACACTCAAGCACTAAAGTTTCAGATGACCGTCCAAAGTTAAGCCTTGGGCTTTCACACCTGACTTTTAATGCCGCCTGCGCGCCCTTTACACCCAGTAATTCCGGATAACGCTCGCCACCTACGTATTACCGCGGCTGCTGACAC</t>
  </si>
  <si>
    <t>GGACTACAAGGGTATCTAATCCTGTTTGCTCCCCACGCTTTCGTGCATGAGCGTCAATCTTGACCCAGGGGGCTGCCTTCGCCATCGGTGTTCCTCCACATATCTACGCATTTCACTGCTACACGTGGAATTCTACCCCCCTCTGCCAGATTCTAGCCTTGCAGTCTCCAATGCAATTCCCAGGTTGAGCCCGGGGATTTCACATCAGACTTACAAAACCGCCTGCGCACGCTTTACGCCCAGTAATTCCGATTAACGCTTGCACCCTACGTATTACCGCGGCTGCTGACAC</t>
  </si>
  <si>
    <t>GGACTACTAGGGTTTCTAATCCCGTTCGCTACCCTGGCTTTCGCATCTCAGCGTCAGACACAGTCCAGAAAGGCGCCTTCGCCACTGGTGTTCCTCCCAATATCTACGCATTTCACCGCTACACTGGGAATTCCCCTTTCCTCTCCTGCACTCAAGCCTAACAGTTTCCAGCGCCATACGGGGTTGAGCCCCGCATTTTCACGCTCGACTTATTAAGCCGCCTACATGCTCTTTACGCCCAATAATTCCGGACAACGCTCGCCACCTACGTATTACCGCGGCTGCTGACAC</t>
  </si>
  <si>
    <t>GGACTACACGGGTATCTAATCCTGTTCGCTCCCCACGCTTTCGTGCATCAGCGTCAGTAATGGCCCAGCAAGCTGCCTTCGCAATCGGTGTTCTGTGTAATATCTAAGCATTTCACCGCTACATTACACATTCCGCCTGCCTTGACCACACTCAAGATAAACAGTATCAACGGCAAGTCTACAGTTAAGCTGCAGCCTTTCACCACTGACTTATTCATCCGCCTACGCACCCTTTAAACCCAATAAATCCGGATAACGCTCGCATCCTCCGTATTACCGCGGCTGCTGACAC</t>
  </si>
  <si>
    <t>GGACTACGGGGGTTTCTAATCCTGTTTGCTCCCCACGCTTTCGCGCCTCAGCGTCAGTTATCGTCCAGAAAGCCGCCTTCGCCACTGGTGTTCCTCCCAATATCTACGCATTTTACCGCTACACTGGGAATTCCGCTTTCCTCTCCGACACTCAAGACATACAGTTTCGGATGCACGTCCCGGGTTGAGCCCGGGGATTTCACATCCGACTTATACGCCCGCCTACACGCCCTTTACACCCAGTAAATCCGGATAACGCTCGCCACCTACGTATTACCGCGGCTGCTGACAC</t>
  </si>
  <si>
    <t>GGACTACCAGGGTTTCTAATCCCGTCTGCTACCCACGCTTTCGTGCATGAGCGTCAGTATTATCCCAGGGGGCTGCCTTCGCCATCGGTATTCCTCCGCATATCTACGCATTTCACTGCTACACGCGGAATCCTACCCCCCTCTGACATACTCTAGTCCGGTAGTTAAGAATGCAGTTCCATGGTTGAGCCCTGGGATTTCACATCCTTCTTTCCGAACCGCCTGCGCACGCTTTACGCCCAGTAATTCCGATTAACGCTTGCACCCTACGTATTACCGCGGCTGCTGACAC</t>
  </si>
  <si>
    <t>GGACTACGGGGGTATCTAATCCTGTTTGCTCCCCACGCTTTCGAGCCTCAGTGTCAGTCACAGTCCAGTAAGCCGCCTTCGCCACTGGTGTTCCTCCTAATATCTACGCATTTCACCGCTACACTAGGAATTCCACTTACCTCTCCTGCACTCTAGCAAGTCAGTTTCAAATGCAGTCCCGGGGTTGAGCCCCGGGCTTTCACATCTGACTTGATTTGCCACCTACGCTCCCTTTACACCCAGTAAATCCGGATAACGCTTGCCCCCTACGTATTACCGCGGCTGCTGGCAC</t>
  </si>
  <si>
    <t>GGACTACCAGGGTTTCTAATCCCGTTCGCTCCCCCAGCTTTCGCGCCTCAGCGTCAGGTGCAATCCAGGAAGCCGCCTTCGCCACTGGTGTTCCTCCCGATATCTACGCATTTCACCGCTACACCGGGAATTCCGCCTCCCTCTCTTGCCCTCAAGCCATACAGTTTCGGCCGGCATCCTAGAGTTAAGCCCTAGGCTTTCACAACCGACTTGCATGACCGCCTGCGCGCCCTTTACGCCCAGTAATTCCGGACAACGCTCGCCCCCTACGTATTACCGCGGCTGCTGACAC</t>
  </si>
  <si>
    <t>GGACTACTGGGGTATCTAATCCTGTTTGCTCCCCACGCTTTCGAGCCTCAGCGTCAGTTACAGACCAGAGAGCCGCTTTCGCCACCGGTGTTCCTCCATATATCTACGCATTTCACCGCTACACATGGAATTCCACTCTCCCCTTCTGCACTCAAGTCTAACAGTTTCCAAAGCGAACAATGGTTAAGCCACTGCCTTTAACTTCAGACTTATTAAACCGCCTGCGCTCGCTTTACGCCCAATAAATCCGGACAACGCTCGGGACCTACGTATTACCGCGGCGGCTGACAC</t>
  </si>
  <si>
    <t>GGACTACGAGGGTTTCTAATCCTGTTTGCTCCCCACGCTTTCGCACCTCAGCGTCAGTAATGGACCAGTAAGCCGCCTTCGCCACTGGTGTTCCTCCGAATATCTACGAATTTCACCTCTACACTCGGAATTCCACTTACCTCTTCCATACTCAAGATACCCAGTATCAAAGGCAGTTCCAGAGTTGAGCTCTGGGATTTCACCCCTGACTTAAATATCCGCCTACGTGCGCTTTACGCCCAGTAATTCCGAACAACGCTAGCCCCCTTCGTATTACCGCGGCGGCTGACAC</t>
  </si>
  <si>
    <t>GGACTACTAGGGTTTCTAATCCTGTTTGCTCCCCACGCTTTCGCACCTCAGCGTCAGTAATGGTCCAGTGAGCCGCCTTCGCCACTGGTGTTCCTCCGAATATCTACGAATTTCACCTCTACACTCGGAATTCCACTCACCTCTACCATACTCAAGACTTCCAGTATCAAAGGCAGTTCCGGGGTTGAGCCCCGGGATTTCACCCCTGACTTAAAAATCCGCCTACGTGCGCTTTACGCCCAGTAAATCCGAACAACGCTAGCCCCCTTCGTATTACCGCGGCTGCTGGCAC</t>
  </si>
  <si>
    <t>GGACTACGGGGGTTTCTAATCCTGTTTGCTCCCCACGCTTTCGCACCTCAGTGTCAGTATTAGTCCAGGTGGTCGCCTTCGCCACTGGTGTTCCTTCCTATATCTACGCATTTCACCGCTACACAGGAAATTCCACCACCCTCTACCATACTCTAGTCAGTCAGTTTTGAATGCAGTTCCCAGGTTGAGCCCGGGGATTTCACATCCAACTTAACAAACCACCTACGCGCGCTTTACGCCCAGTAATTCCGATTAACGCTTGCACCCTCTGTATTACCGCGGCTGCTGACAC</t>
  </si>
  <si>
    <t>GGACTACTAGGGTATCTAATCCTGTTCGCTCCCCTAGCTTTCGCGCCTCAGCGTCAGTCGTGGCCCAGAAGGCCGCCTTCGCCACCGGTGTTCTTCCCGATATCTGCGCATTCCACCGCTACACCGGGAATTCCGCCTTCCCCTGCCAGACTCAAGCCGGCCGGTATCGGGAGCGGACGGGGGTTGAGCCCCCGGATTTGACTCCCGACCAGGCTGGCCGCCTACGCGCGCTTTACGCCCAATGAATCCGGATAACGCTTGCCCCCTACGTATTACCGCGGCGGCTGGCAC</t>
  </si>
  <si>
    <t>GGACTACGGGGGTTTCTAATCCTGTTTGCTCCCCACGCTTTCGTGTCTCAGCGTCAGTTGACGTCCAGTAAACCGCCTTCGCCACTGGTGTTCCTCCCGATATCTACGCATTTCACCGCTACACCGGGAATTCCGTTTACCTCTCCGTCTCTCAAGAACCGCAGTTTCAAAAGCAGGCCATCGGTTGAGCCGATGGGTTTCACTCCTGACTTACAGCCCCGCCTACTCACCCTTTACGCCCAGTAATTCCGGATAACGCTCGCCACCTACGTATTACCGCGGCTGCTGACAC</t>
  </si>
  <si>
    <t>GGACTACCCGGGTTTCTAATCCTGTTTGCTACCCAAGCCTTCGTCTCTCAACGTCAGTTATTACATAGAAGGACGCCTTCGCCGTTGACAGTCCTCCTGGTATCATCAAATTTTATCTCTACTCCAGAAATTCTTCCTTCTCTCATATAACTCTAGTAAAAAAGTACTCGTTTAGAGTTTAATTTACCGTCTACTTACCCTTTAAACCCAATAAAGATAACTAACACTAGCCTCCTACGTATTACCGCGGCGGCTGACAC</t>
  </si>
  <si>
    <t>GGACTACGAGGGTTTCTAATCCTGTTTGATCCCCACGCCTTCGTGCATGAGCGTCAGTTATGGAATGGCAAGCTGCCTACGCGATCGGAGTTCCTCGTGATATCTATGCATTTCACCGCTACACCACGAATTCCGCCTGCCTCACCCACACTCAAGGTAACCAGTTTCGATGGCAAGCCAGGGGTTGAGCCCCGGGATTTCACCACCGACTTAACAACCCGCCTGCGCACCCTTTAAACCCAATAAATCCGGATAACGCTCGGATCCTCCGTATTACCGCGGCTGCTGACAC</t>
  </si>
  <si>
    <t>GGACTACGGGGGTTTCTAATCCTGTTTGATCCCCACGCTGTCGTACCTCAGCGTCAGTGATAACCCGGTAAGCTGCCTTCGCAATCGGGGTTCTGTGTTATATCTATGCATTTCACCGCTACACAACACATTCCGCCTACCTCATCTACACTCAAGAACGATAGTTTCAACGGCAAGCTTGCAGTTAAGCTGCAAAATTTCACCGCTGACTTATACGCCCCGCCTACGTACCCTTTAAACCCAATAAATCCGGATAACGCTCGGATCCTCCGTATTACCGCGGCTGCTGACAC</t>
  </si>
  <si>
    <t>GGACTACCAGGGTTTCTAATCCTGTTTGATCCCCACGCTTTCGTGCATGAGCGTCTATAACAAATTCGTAACCTGTCTTCACGATCGGTGTTCTGTGTTATATCTATGCATTTCACCGCTACATAACACATTCCAGCTACGTCATTTGTATACTAGTCCAACAGTATCAATGGCACGCTACATGTTGAGCATGTAAATTTCACCACTGACTTATTAGTCCGCCTGCGCACCCTTTAAACCCAATAAATCCGGATAACGCTTGCATCCTCCGTATTACCGCGGCGGCTGGCAC</t>
  </si>
  <si>
    <t>GGACTACGGGGGTTTCTAATCCTGTTCGCTACCCACGCTTTCGCGCATCAGTGTCAGTGCTTGTCCAGCAAGCCGCCTTCGCCACCGGTGTTCCTCCTAATATCTACGCATTTCACCGCTACACTAGGAATTCCACTTGCCTCTCCAAGACTCAAGAATAACAGTTTCAAGTGCACTTTATCGGTTGAGCCGATACCTTTCACACCTGACTTATTATCCCACCTACGCGCCCTTTACGCCCAGTCAATCCGGATAACGCTTGTCCCCTATGTATTACCGCGGCGGCTGACAC</t>
  </si>
  <si>
    <t>GGACTACAAGGGTATCTAATCCTGTTCGCTACCCATGCTTTCGAGCTTCAGCGTCAGTCGCGCTCCCGCAAGCTGCCTTCGCAATCGGGGTTCTTCGTGATATCTAAGCATTTCACCGCTACACCACAAATTCCGCCTGCGTCGTGCGCCCTCAAGCCCGACAGTTCGCGCTGCAGTCCAGTGGTTGGGCCACTGTATTTCACAGCACGCTTGCCGGGCAGCCTACGCTCCCTTTAAACCCAATAAATCCGGATAACGCCCGGACCTTCCGTATTACCGCGGCGGCTGGCAC</t>
  </si>
  <si>
    <t>GGACTACGAGGGTATCTAATCCGTTTTGCTCCCCATACTTTCGTACCTCAGCGTCAGTGTTTAGTTAGAAAAAAGCCTTCGCCTTAAGCGGTCTTCCGAGGATCAACAGATTCCATCCCTACTCTCGGAGTTCCTCTTTCCTCCATTACACTCTAGTTTCATAGTTACCCAAAAACTCTTATTCATTTAGTTCGATACTTTTGAGTCTTATGATACAGCCTACGTACCCTTTAGACCCATTAATGATGAATAATGCTTACCCCTCTCGTATTACCGCGGCTGCTGGCAC</t>
  </si>
  <si>
    <t>GGACTACCAGGGTTTCTAATCCGGTTTGCTCCCCCAGCTTTCGTCCCTCACTGTCGGACCCGTTCTGGTGAGATGCCTTCGCCATAGGTGGTCCCACCGGGATTACAGGATTTCACTCCTACCCCGGCAGTACCCCTCACCTCTCCCGGTCCCAAGAAAACAAGTTTCCCCTGAACGCCCGCAAGTTAAGCCAGCGGATTTCTCAAGGGACCCAGTTATCAAGCTACGGACCCTTTAAGCCCAGTAATAGCGGCCACCACTCGAGCCGCCGGTATTACCGCGGCTGCTGACAC</t>
  </si>
  <si>
    <t>GGACTACGGGGGTTTCTAATCCTGTTTGCTCCCCACGCTTTCGTGCATCAGCGTCAGATAAGGCCCAGCAAGCCGCCTTCGCCACTGGTGTTCCTCCATATATTTACGCATTTTACCGCTACACATGGAATTCCACTTGCCTCTACCTCTCTCAAGCCACCCAGTTTTTAAAGCATTTCAAGGTTGAGCCTTGAATTTAGACCATAAACTTAAGTAGCCGCCTACGCACCCTTTACGCCCAATAATTCCGGATAACGCTTGCCCCCTATGTATTACCGCGGCTGCTGACAC</t>
  </si>
  <si>
    <t>GGACTACTGGGGTTTCTAATCCCGTTTGCTCCCCTGGCTTTCGCGCCTCAGCGTCAGTTACTGTCCAGCAAGCCGCCTACGCCACCGGTGTTCCTCCCAATATCTACGCATTTCACCGCTACACTGGGAATTCCGCTTGCCTCTACAGTACTCGAGCACTACAGTTTCAACCGCACTCATGGGGTAAGCCCATGATTTTAACAGCTGACTTGTAACGCAGCCTGCGCGCCCTTTACGCCCAGTAATTCCGGACAACGCTCGTCCCCTACGTATTACCGCGGCTGCTGGCAC</t>
  </si>
  <si>
    <t>GGACTACGAGGGTATCTAATCCCGTTTGCTACCCTAACTTTCGCACTTCAGCGTCAGTTTCAGTCCAGAGAGCTACCTTCGTCATTGGCATTCCTACAAATATCTACGAATTTCACCTCTACACTTGTAGTTCCGCCCTCCTCTCCTGTACTCTAGTCTCGCAGTTTCAAAAGCAAGGACAGGGTTGAGCCCTGAATTTTCACTTCTGACTTGCGAAACCGCCTAGATGCCCTTTATGCCCAGTAATTCCGGATAACGCTTGCAACTTACGTATTACCGCGGCTGCTGGCAC</t>
  </si>
  <si>
    <t>GGACTACGGGGGTTTCTAATCCTGTTTGCTACCCACGCTTTCGTGCCTCAGTGTCAGTTTCAGTCCAGAAGGCCGCCTTCGCCACCGGTGTTCCTCCTAATATCTACGCATTTCACCGCTACACTAGGAATTCCGCCTTCCTCTCCTGTACTCAAGCTGAACAGTTCGCAGGGCGGTTCACGGTTGGGCCGTGAAATTAAACCCCGCGCTTGCTCAGCCACCTACGCACTCTTTACGCCCAGTAATTCCGGATAACGCTCGCCCCCTACGTGTTACCGCGGCTGCTGACAC</t>
  </si>
  <si>
    <t>GGACTACCGGGGTTTCTAATCCTGTTCGCTACCCACGCTTTCGTGCCTCAGCGTCAGTTACAGTCCAGAAAGCCGCCTTCGCCACTGGTGTTCCTCCTAATATCTACGCATTTCACCGCTACACTAGGAATTCCGCTTTCCTCTCCTGTACTCTAGCCATACAGTTTCAAATGCACCCCCGGAGTTGAGCCCCGGAATTTCACATCTGACTTATATTGCCGCCTACGCACCCTTTACACCCAGTGATTCCGGATAACGCTTGCCCCCTACGTATTACCGCGGCGGCTGGCAC</t>
  </si>
  <si>
    <t>GGACTACGAGGGTTTCTAATCCCGTTCGCTACCCACGCTTTCGTCCCTCAGTGTCAGTATCGGCCCAGCAGATCGCCTTCGCCACTGGTGTTCTTCTTGATATCAACGGATTTTACCCCTACACCAAGAATTCCATCTGCCTCTGCCGTACTCAATTCCATTAGTTTTCCTGACAGTTTCCGAGTTGGGCCCGGAGATTTCACCAGAAACTTAATGGAACACCTACGGACGCTTTACGCCCAGTAAATCCGGATAACGTTTGGACTCCATGTATTACCGCGGCTGCTGACAC</t>
  </si>
  <si>
    <t>GGACTACGGGGGTTTCTAATCCCATTCGCTCCCCTAGCTTTCGTCTCTCAGTGTCAGTGTCGGCCCAGCAGAGTGCTTTCGCCGTTGGTGTTCTTTCCGATCTCTACGCATTTCACCGCTCCACCGGAAATTCCCTCTGCCCCTACCGTACTCCAGCTTGGTAGTTTCCACCGCCTGTCCAGGGTTGAGCCCTGGGATTTGACGGCGGACTTAAAAAGCCACCTACAGACGCTTTACGCCCAATCATTCCGGATAACGCTTGCATCCTCTGTATTACCGCGGCGGCTGGCAC</t>
  </si>
  <si>
    <t>GGACTACTAGGGTATCTAATCCTGTTCGCTACCCACGCTTTCGTACCTCAGCGTCAGTTACAGTCCAGAAAGTCGCCTTCGCCACTGGTGTTCCTCCTAATCTCTACGCATTTCACCGCTACACTAGGAATTCCACTTTCCTCTCCTGCACTCAAGCTACACAGTTTCAAATGCAATTCCAGTGTTAAGCACTGGTATTTCACACCTGACTTATATAGCCGCCTACGTACCCTTTACGCCCAGTAATTCCGGACAACGCTCGCCCCCTACGTATTACCGCGGCTGCTGGCAC</t>
  </si>
  <si>
    <t>GGACTACGAGGGTTTCTAATCCTGTTTGCTCCCCACGCTTTCGTGCCTCAGCGTCAGTTGTAGTCCAGAAAGTCGCCTTCGCCACTGGTGTTCCTCCCAATATCTACGCATTTCACCGCTACACTGGGAATTCCACTTTCCTCTCCTACACTCAAGTTCACCAGTTTCAGAGGCTCACTACGGTTGAGCCGTAGCCTTTCACCCCTGACTTGATAAACCGCCTACGCACCCTTTACGCCCAGTAATTCCGGATAACGCTTGCCCCCTACGTATTACCGCGGCTGCTGACAC</t>
  </si>
  <si>
    <t>GGACTACAGGGGTATCTAATCCTGTTTGATCCCCACGCCTTCGTGCATGAGCGTCAGTAACGGTTTAGTAAGCTGCCTCCGCAATCGGTGTTCCTTGTGATATCTACGCATTTCACCGCTACACCACAAATTCCGCCTACCTCATCCGCACTCAAGAAAACCGGTTTCAACGGCACTCTCGGGGTTGAGCCCCGAAATTTCACCGCCGACCTAACTTCCCGCCTGCGCACCCTTTAAACCCAATAAATCCGGATAACGCTCGGATCCTCCGTATTACCGCGGCTGCTGACAC</t>
  </si>
  <si>
    <t>GGACTACTGGGGTTTCTAATCCTGTTTGCTCCCCACGCTTTCGAGCCTCAGCGTCAGTTAGAGCCCAGCAAGCCGCCTTCGCCACTGGTGTTCCTCCGAATATCTACGCATTTCACCGCTACACTCGGAATTCCGCTTGCCTCTACTCCACTCAAGAACAGTAGTTTTGGATGCAGCTCCGAAGTTGAGCCTCGGTATTTCACATCCAACTTGCCGTCCCGCCTGCGCTCCCTTTACACCCAGTAAATCCGGACAACGCTTGCCACCTACGTATTACCGCGGCTGCTGACAC</t>
  </si>
  <si>
    <t>GGACTACGGGGGTATCTAATCCTGTTCGCTCCCCTAGCTTTCGCGCCTCAGCGTCAGTCGTGGCCCAGAAGGCCGCCTTCGCCACCGGTGTTCTTCCAAATATCTGCGCATTCCACCGCTACACTTGGAATTCCGCCTTCCCCTACCAGACTCAAGCCTGCCGGTATCGGAACCGGGCGGGGGTTGAGCCCCCGGATTTAACTCTCGACCTACTGGGCAGCCTACGCGCGCTTTACGCCCAATGAATCCGGATAACGCTTGCCCCCTACGTATTACCGCGGCGGCTGGCAC</t>
  </si>
  <si>
    <t>GGACTACAAGGGTTTCTAATCCTGTTTGCTCCCCACGCTTTCGCGCCTCAGCGTCAGTAATGAGCCAGTATGTCGCCTTCGCCACTGGTGTTCTTCCGAATATCTACGAATTTCACCTCTACACTCGGAGTTCCACATACCTCTCTCATACTCAAGATCGCCAGTATCAAAGGCAGTTCCAGGGTTGAGCCCTGGGATTTCACCTCTGACTTAACGATCCGCCTACGCGCCCTTTACGCCCAGTAATTCCGAGCAACGCTAGCCCCCTTCGTATTACCGCGGCTGCTGACAC</t>
  </si>
  <si>
    <t>GGACTACACGGGTATCTAATCCTGTTCGCTCCCCTAGCTTTCGCACCTCAGCGTCAGTTATGGCCCAGAAGACTGCCTTCGCCATCGGTGTTCTTCCCAATATCTGCGCATTTCACCGCTACACTGGGAATTCCGTCTTCCTCTACCAAACTCGAGCCTACCAGTTCAAGATCCGACTGGGGGTTGAGCCCTCAGGTTTAAAATCTTGCTTGATAAGCCGCCTACGCGCGCTTTACGCCCAATAAATCCGGATAACGCTCGCTCCCTACGTATTACCGCGGCTGCTGACAC</t>
  </si>
  <si>
    <t>GGACTACACGGGTATCTAATCCTGTTTGCTCCCCACGCTTTCGCGCCTCAGTGTCAGTTACAGACCAGGAAGCCGCCTTCGCCACTGGTGTTCCTCCATATCTCTACGCATTTCACCGCTACACATGGAATTCCACTTCCCTCTTCTGCACTCAAGTTGACCAGTTTCCAATGACCCTCCACGGTTAAGCCGTGGGCTTTCACATCAGACTTAATCAACCACCTGCGCGCTCTTTACGCCCAATAATTCCGGATAACGCTCGCCACCTACGTATTACCGCGGCGGCTGACAC</t>
  </si>
  <si>
    <t>GGACTACGGGGGTTTCTAATCCTGTTCGCTACCCACGCTTTCGCGCCTCAGCGTCAGTTGTCAGCCAGAAAGTCGCCTTCGCCACCGATGTTCCTCCTAATATCTACGCATTTTACCACTCCACTAGGAATTCCACTTTCCCCTCTGACACTCAAGATACACAGTTTTAGATGACAATCCGGAGTTAAGCCCCGGAATTTCACATCCAACTTGCATACCCGCCTACGCGCCCTTTACACCCAGTAATTCCGGATAACGCTCGCCACCTACGTATTACCGCGGCTGCTGACAC</t>
  </si>
  <si>
    <t>GGACTACGGGGGTATCTAATCCTGTTTGCTCCCCTAACTTTAGAGCCTCAGCGTCAGTATCTGTCCAGAGAGCCGCCTTCGCCACCGGTGTTCCTCTTGATATCTACGCATTTCACCGCTACACCAAGAATTCCGCTCTCCTCTCCAGTACTCTAGCCAGGTAGTTTCGAATGCCATTCCACAGTTGAGTTGTGGGCTTTCACATTCGACACACCCGTCCGCCTACGCTCCCTTTACGCCCAGTAAATCCGAACAACGCTCGAGACCTCTGAATTACCGCGGCTGCTGACAC</t>
  </si>
  <si>
    <t>GGACTACGGGGGTTTCTAATCCTGTTTGCTCCCCACGCTTTCGCACCTGAGCGTCAGTCTTTGTCCAGGGGGCCGCCTTCGCCACCGGTATTCCTCCAGATCTCTACGCATTTCACCGCTACACCTGGAATTCTACCCCCCTCTACAAGACTCTAGCTTGCCAGTTTCAAATGCAGTTCCCACGTTAAGCGCGGGGATTTCACATCTGACTTAACAAACCGCCTGCGTGCGCTTTACGCCCAGTAATTCCGATTAACGCTTGCACCCTCCGTATTACCGCGGCGGCTGACAC</t>
  </si>
  <si>
    <t>GGACTACTGGGGTTTCTAATCCTGTTTGATCCCCACGCTTTCGTGCCTCAGCGTCAATGATGGATTAGTAAGCTGCCTTCGCAATCGGTGTTCTGTGTAATATCTATGCATTTCACCGCTACACTACACATTCCGCCTACCTCATCCATATTCAAGTCCAACAGTATCAATGGCAATCCTACCGTTAAGCGACAGACTTTCACCACTGACTTATCAAACAACCTGCGCACCCTTTAAACCCAATAAATCCGGATAACGCTTGCATCCTCCGTATTACCGCGGCTGCTGACAC</t>
  </si>
  <si>
    <t>GGACTACGGGGGTTTCTAATCCTGTTCGCTACCCATGCTTTCGAGCCTCAGCGTCAGTTGCAGACCAGAGAGCCGCCTTCGCCACTGGTGTTCTTCCATATATCTACGCATTCCACCGCTACACATGGAGTTCCACTCTCCTCTTCTGCACTCAAGAAAAACAGTTTCCGATGCAGTTCCTCGGTTAAGCCGAGGGCTTTCACATTAGACTTATTTTTCCGCCTGCGCTCGCTTTACGCCCAATAAATCCGGACAACGCTTGCCACCTACGTATTACCGCGGCTGCTGACAC</t>
  </si>
  <si>
    <t>GGACTACGGGGGTTTCTAATCCGGTTTGCTCCCCTGGCTTTCGCTCCTCAGTGTCAGGGACAGTCCAGAGAGCCGTCTTCACCACTGGTGTTCCTCCCGATCTCTACGCATTTCACCGCTACACCGGGAATTCCACTCTCCTCTCCTGCCCTCTAGCCTCTCGGTTTCCCACGACCCTCCCTGGTTGAGCCAGGGAATTTCACGTGAGACCTAAGAAACCACCTACGAGCCCTTTACGCCCAGTAAATCCGGACAACGCTCGCTCCTTACGTATTACCGCGGCTGCTGACAC</t>
  </si>
  <si>
    <t>GGACTACGGGGGTTTCTAATCCCGTTCGCTGCCCTAGCTTTCGCACATGAGCGTCAGTATTGTGCCAGGAAGCCGCCTTCGCCACTGGTGTTCCTCCCGATATCTACGCATTTCACCGCTACACCGGGAATTCCGCTTCCCTCTCACATACTCCAGATTTACAGTATCGATAGATATACAGAGGTTGAGCCTCCGCCTTTGACTACCGACTTATAATTCAGCCTGCGTGCGCTTTACGCCCAGTAATTCCGGACAACGCTTGCCCCCTACGTATTACCGCGGCTGCTGACAC</t>
  </si>
  <si>
    <t>GGACTACGGGGGTTTCTAATCCGGTTCGCTCCCCTGGCTTTCGCTCCTCAGCGTCAGCAACAGACCAGAAAGCCGTCTTCACCACTGGTGTTCCTCCCGATATCTACGCATTTCACCGCTACACCGGGAATTCCACTTTCCTTTTCTGTCCTCAAGCCGGTCGGTTTCCCGCGACCCTCCCCGGTTGAGCCGGGGGATTTTACGCGAGACCTGATCGGCCGCCTACGAGCTCTTTACGCCCAGTAAATCCGGACAACGCTTGCTCCTTACGTATTACCGCGGCTGCTGACAC</t>
  </si>
  <si>
    <t>GGACTACGGGGGTTTCTAATCCTGTTTGCTACCCACACTTTCGAGCCTCAACGTCAGTTGTTGTCCAGTAAGCCGCCTTCGCCACTGGTGTTCTTCCATATATCTACGCATTCCACCGCTACACATGGAGTTCCACTTACCTCTACAACACTCAAGTTAACCAGTTTCCAATGCCATTCCGGAGTTGAGCTCCGGGCTTTCACATCAGACTTAATCAACCGTCTGCGCTCGCTTTACGCCCAATAAATCCGGATAACGCTCGGGACATACGTATTACCGCGGCTGCTGACAC</t>
  </si>
  <si>
    <t>GGACTACGGGGGTTTCTAATCCTGTTTGATACCCACACCTTCGCAGTTTAGCGTCAATAACGGCTTAGAAGACTGCCTTCGCCTTCGGTATTCCTCCTGATCTCTGCGCATTCCACCGCTACACCAGGAATTCTGTCTTCCCCAACCGCATTCAAGAAATGCAGTATCTGATGCCGTACACTGGGTGAGCCAGTACCTTTAACATCAAACTTACATCTCCGCCTACCTGCCCTTTACGCCTAGTAATTCCGGACAACGCTCGCAACCCCCGTGTTACCGCGGCGGCTGACAC</t>
  </si>
  <si>
    <t>GGACTACGGGGGTTTCTAATCCTGTTTGCTCCCCACGCTTTCGTACCTCAGCGTCAGTACATGTCCAGAAAGTCGCCTTCGCCACCGGTATTCCTCCTAATATCTACGCATTTCACCGCTACACTAGGAATTCCACTTTCCTCTCCATGACTCAAGTTTTCCAGTTTCCAATGCTTGGGTGGGTTGAGCCCACCAATTTCACACCAGACTTAAAAAACCGCCTACGTACCCTTTACGCCCAATAATTCCGGACAACGCTCGCCCCCTACGTATTACCGCGGCTGCTGACAC</t>
  </si>
  <si>
    <t>GGACTACTAGGGTTTCTAATCCTGTTCGATCCCCACGCTTTCGTGCATCAGCGTCAATATAGGCTTGGAATGCTGCCTTCGCAATCGGGGTTCTGAGACATATCTATGCATTTCACCGCTACTTGTCTCATTCCGCATTCCTCAACCCAATTCAAGTTCTTCAGTATCAAAGGCACTGCGACAGTTAAGCTGCCGTCTTTCACCTCTGACTTAAAGAACCGCCTACGCACCCTTTAAACCCAATAAATCCGGATAACGCTTGGATCCTCCGTATTACCGCGGCTGCTGACAC</t>
  </si>
  <si>
    <t>GGACTACGCGGGTTTCTAATCCTGTTTGATCCCCACACTTTCGTGCCTCAGCGTCAATCACGGCTTTGTGAGATGCCTTCGCAATCGGTGTTCTGTGTAATATCTATGCATTTCACCGCTACACTACACATTCCTCCCACAGCATCCGCATTCGAGATAAACAGTTTCAACGGCACGGCACAGGTTGAGCCTGTGAGTTTCACCGCTGACTTATTAATCCGCCTACGCACCCTTTAAACCCAATAAATCCGGATAACGCTTGCATCCTCCGTATTACCGCGGCTGCTGACAC</t>
  </si>
  <si>
    <t>GGACTACGGGGGTTTCTAATCCCGTTTGCTACCCTAGCTTTCGCGTCTGAGTGTCAGGAGTGGCCCAGGAGGCCGCCTTCGCCACTGGTGTTCCTCCGGATATCTGCGCATTCCACCGCTACACCCGGAATTCCACCTCCCTCTACCATCCTCTAGCTTGGCAGTTTAGAACGGCCTCTCCCAGTTGAGCCGGGAGCTTTCACGCCCTACTTACCAAACCACCTACACGCGCTTTACGCCCAGTAAATCCGGATAACGTTCGCCTCCTACGTGTTACCGCGGCTGCTGGCAC</t>
  </si>
  <si>
    <t>GGACTACGGGGGTATCTAATCCTGTTCGCTACCCATGCTTTCGAGCCTCAGCGTCAGTTGCAGACCAGAGAGCCGCCTTCGCCACTGGTGTTCTTCCATATATCTACGCATTCCACCGCTACACATGGAGTTCCACTCTCCTCTTCTGCACTCAAGAATGACAGTTTCCGATGCAGTTCCACGGTTGAGCCGTGGGCTTTCACATCAGACTTATCATTCCGCCTGCGCTCGCTTTACGCCCAATAAATCCGGACAACGCTTGCCACCTACGTATTACCGCGGCTGCTGACAC</t>
  </si>
  <si>
    <t>GGACTACTAGGGTATCTAATCCTGTTTGATACCCACACCTTCGCAGTTGAGCGTCAATAACGGCTTGGAAGACTGCCTTCGCCTTCGGTATTCCTCCTGATCTCTGCGCATTCCACCGCTACACCAGGAATTCTGTCTTCCCCAACCGCATTCCAGATCCACAGTATCTACCGCCCTACGCCGGTTAAGCCGACGCCTTAAACGATAAACTTATGGATCCGCCTGCCTGCCCTTTACGCCTAGTAATTCCGGACAACGCTCGCAACCCCCGTGTTACCGCGGCGGCTGACAC</t>
  </si>
  <si>
    <t>GGACTACGGGGGTTTCTAATCCTGTTCGCTCCCCCAGCTTTCGCGCCTCAGCGTCAGTCGTGGCCCAGAAGGCCGCCTTCGCCACCGGTGTTCTTCCCGATATCTGCGCATTCCACCGCTACACCGGGAATTCCGCCTTCCCCTGCCAGACTCAAGCCGGCCGGTATCGGGAGCGGACGGGGGTTGAGCCCCCGGATTTGACTCCCGACCTAGCTGGCCGCCTACGCGCGCTTTACGCCCAATGAATCCGGATAACGCTCGCCCCCTACGTATTACCGCGGCTGCTGACAC</t>
  </si>
  <si>
    <t>GGACTACGGGGGTTTCTAATCCTGTTCGCTCCCCCAGCTTTCGCTCCTCAGCGTCAGTTGTGGCCCAGAAGGCCGCCTTCGCCACCGGTGTTCTTCCCGATATCTGCGCATTCCACCGCTACACCGGGAATTCCGCCTTCCCCTACCAAACTCAAGCCCGCCGGTATCGGGAGCGGCCGGGGGTTGGGCCCCCGCATTTGACTCCCGACCTAGCAGGCCGCCTACGAGCGCTTTACGCCCAATGAATCCGGATAACGCTCGCCCCCTACGTATTACCGCGGCTGCTGACAC</t>
  </si>
  <si>
    <t>GGACTACTCGGGTTTCTAATCCCGTTCGCTCCCCTGGCTTTCGCGCCTCAGCGTCAGTTGCTGGCCAGTAAGCCGCCTTCGCCACTGGTGTTCTTCCCGATATCTACGCATTTCACCGCTACACCGGGAATTCCGCCTACCTCTCCAGCACTCTAGATACCCAGTTTCAACCGCATCCATGAGTTGAGCCCATGACTTTAACAGCTGACTTAAATATCCGCCTGCGCGCCCTTTACGCCCAGTAATTCCGGACAACGCTCGTCCCCTACGTATTACCGCGGCTGCTGACAC</t>
  </si>
  <si>
    <t>GGACTACAAGGGTTTCTAATCCTGTTTGCTCCCCACGCTTTCGCGCCTCAGCGTCAGTTACGGCCCAGTAAGTCGCCTTCGCCACTGGTGTTCCTCCCAATCTCTACGCATTTCACCGCTACACTGGGAATTCCACTTACCTCTTCCGCACTCAAGTCTAACAGTCTCCAAAGCAATTCCCACCTTGAAAGCAGGACTTTCACTCCAGACTTATCAAACCGCCTACACGCCCTTTACGCCCAGTCATTCCGGACAACGCTCGCCCCCTACGTATTACCGCGGCTGCTGACAC</t>
  </si>
  <si>
    <t>GGACTACGGGGGTATCTAATCCTGTTCGCTACCCATGCTTTCGAGCCTCAGCGTCAGTTACAGACCAGACAGCCGCCTTCGCCACTGGTGTTCTTCCATATATCTACGCATTTCACCGCTACACATGGAGTTCCACTGTCCTCTTCTGCACTCAAGTTTCCCAGTTTCCGATGCGCTTCCTCGGTTAAGCCGAGGGCTTTCACATCAGACTTAAAAAACCGCCTGCGCTCGCTTTACGCCCAATAAATCCGGATAACGCTTGCCACCTACGTATTACCGCGGCGGCTGACAC</t>
  </si>
  <si>
    <t>GGACTACGGGGGTTTCTAATCCGGTTCGCGCCCCTGGCTTTCGTTACTCACCGTCAGGTCCGTTCCAGCTGGACGCCTTCGCCACAGGTGGTCCTCCCGGGATTATAGGATTTCACCCCTACCCCGGGAGTACCTCCAGCCTCTCCCGGCCTCAAGCCTGATAGTATCTCCAGCAATTCCCACAGTTAAGCTGTAGGATTTCACCAGAGACTTATCAAGCCGGCTACGAACGCTTTAGGCCCAATAAAAACGGCCACCACTCGAGCTGCCGGTGTTACCGCGGCTGCTGACAC</t>
  </si>
  <si>
    <t>GGACTACGAGGGTATCTAATCCTGTTCGCTCCCCACGCTTTCGAACCTCAGCGTCAGTTACAGACCAGAGAGCCGCTTTCGCCACTGGTGTTCTTCCATATATCTACGCATTTCACCGCTACACATGGAGTTCCACTCTCCTCTTCTGCACTCAAGTCTTCCAGTTTCCAATGCACTTCTCCGGTTAAGCCGAAGGCTTTCACATCAGACTTAAAAGACCGCCTGCGTTCCCTTTACGCCCAATAAATCCGGACAACGCTTGCCACCTACGTATTACCGCGGCTGCTGACAC</t>
  </si>
  <si>
    <t>GGACTACAAGGGTTTCTAATCCCGTTTGCTACCCTGGCTTTCGTGCCTCAGCGTCAGTTAAGGCCCAGTAAGTCGCCTTCGCCACCGGTGTTCCTTGCGATATCAAAGCATTTCACCGCTCCACCGCAAGTTCCACTTACCCCTGCCTCACTCAAGTCTCGCAGTTTGAGACCCAGTTCCCCGGTTGAGCCGGGGGATTTCAGATCCCACTTGCAAGTCCGCCTACGCACCCTTTAAGCCCAGTGATTCCGAATAACGTTTGGACAGTTCGTCTTACCGCGGCTGCTGACAC</t>
  </si>
  <si>
    <t>GGACTACACGGGTTTCTAATCCTGTTTGCTACCCATACTTTCGAGCCTCAGCGTCAGTTACAGACCAGACAGCCGCCTTCGCCACTGGTGTTCTTCCATATATCTACGCATTTCACCGCTACACATGGAGTTCCACTGTCCTCTTCTGCACTCAAGTTTCCCAGTTTCCGATGCACTTCTTCGGTTGAGCCGAAGGCTTTCACATCAGACTTAAAAAACCGCCTGCGCTCGCTTTACGCCCAATAAATCCGGACAACGCTTGCCACCTACGTATTACCGCGGCGGCTGACAC</t>
  </si>
  <si>
    <t>GGACTACGGGGGTTTCTAATCCTGTTCGCTACCCATGCTTTCGAGCCTCAGCGTCAGTTACAGACCAGACAGCCGCCTTCGCCACTGGTGTTCTTCCATATATCTACGCATTTCACCGCTACACATGGAGTTCCACTGTCCTCTTCTGCACTCAAGTCTCCCAGTTTCCGATGCACTTCTCCGGTTAAGCCGAAGGCTTTCACATCAGACTTAAGAAACCGCCTGCGCTCGCTTTACGCCCAATAAATCCGGACAACGCTTGCCACCTACGTATTACCGCGGCTGCTGACAC</t>
  </si>
  <si>
    <t>GGACTACGGGGGTATCTAATCCTGTTTGCTCCCCATGCTTTCGTACCTCAGCGTCAGTATTAGGCCAGATGGCTGCCTTCGCCATCGGTATTCCTCCAGATCTCTACGCATTTCACCGCTACACCTGGAATTCTACCATCCTCTCCCATACTCTAGCTTCCCAGTATCGAATGCAATTCCTAAGTTAAGCTCAGGGATTTCACATCCGACTTAAAAAGCCGCCTACGCACGCTTTACGCCCAGTAAATCCGATTAACGCTCGCACCCTCTGTATTACCGCGGCGGCTGACAC</t>
  </si>
  <si>
    <t>GGACTACGGGGGTTTCTAATCCTGTTTGCTCCCCACGCTTTCGAGCCTCAGCGTCAGTTACAGACCAGAGAGTCGCCTTCGCCACTGGTGTTCCTCCATATATCTACGCATTTCACCGCTACACATGGAATTCCACTCTCCTCTTCTGCACTCAAGTCTCCCAGTTTCCAATGACCCTCCCCGGTTAAGCCGGGGGCTTTCACATCAGACTTAAGAAACCGCCTGCGCTCGCTTTACGCCCAATAAATCCGGACAACGCTTGCCACCTACGTATTACCGCGGCTGCTGACAC</t>
  </si>
  <si>
    <t>GGACTACGGGGGTTTCTAATCCTGTTCGCTCCCCACGCTTTCGCTCCTCAGCGTCAGTTACAGACCAGAGAGTCGCCTTCGCCACTGGTGTTCCTCCACATCTCTACGCATTTCACCGCTACACGTGGAATTCCACTCTCCTCTTCTGCACTCAAGTTCCCCAGTTTCCAATGACCCTCCCCGGTTGAGCCGGGGGCTTTCACATCAGACTTAAGAAACCGCCTGCGAGCCCTTTACGCCCAATAATTCCGGACAACGCTTGCCACCTACGTATTACCGCGGCGGCTGGCAC</t>
  </si>
  <si>
    <t>GGACTACGGGGGTTTCTAATCCTGTTTGCTCCCCACGCTTTCGTGCCTCAGTGTCAGTGTTGGTCCAGGTAGCTGCCTTCGCCATGGATGTTCCTCCCGATCTCTACGCATTTCACTGCTACACCGGGAATTCCACTACCCTCTACCACACTCTAGTCGCCCAGTATCCACTGCAATTCCCAGGTTGAGCCCAGGGCTTTCACAACAGACTTAAACAACCACCTACGCACGCTTTACGCCCAGTAATTCCGAGTAACGCTTGCACCCTTCGTATTACCGCGGCGGCTGACAC</t>
  </si>
  <si>
    <t>GGACTACTGGGGTATCTAATCCTGTTTGATACCCACACCTTCGCAGTTTAGCGTCAATTACGGCTTAGAAGACTGCCTTCGCCTTAGGTATTCCTCCTGATCTCTGCGCATTCCACCGCTACACCAGGAATTCTGTCTTCCCCAACCGCATTCCAGATCTACAGTATCTCCTGCCTCGCAACGGGTGAGCCGTTGAATTTGACAAAAAACTTATAGATCCGCCTACCTGCCCTTTACGCCTAGTAATTCCGGACAACGCTCGCAACCCCCGTGTTACCGCGGCTGCTGACAC</t>
  </si>
  <si>
    <t>GGACTACGAGGGTTTCTAATCCTGTTTGATACCCACACTTTCGTGCCTCAGCGTCAGTAGCAATATAGTAAGCTGCCTACGCAATCGGAGTTCCTCGTTATATCTACGCATTTCACCGCTACACAACGAATTCCGCCTACCTCTACTGCACTCAAGAATAACAGTTTCAACGGCAATTTTAAGGTTGAGCCGAAAACTTTCACCGCTGACTTAATATCCCGCCTACGCACCCTTTAAACCCAATAAATCCGGATAACGCTCGCATCCTCCGTATTACCGCGGCTGCTGACAC</t>
  </si>
  <si>
    <t>GGACTACCAGGGTTTCTAATCCTGTTTGCTACCCATGCTTTCGTGCCTCAGCGTCAGTTAAAGCCCAGCAGGCCGCCTTCGCCACTGGTGTTCCTCCCGATCTCTACGCATTTCACCGCTACACCGGGAATTCCGCCTGCCTCTACTTCACTCAAGCCCCACAGTTTCAAATGCACTCCATCAGTTAAGCCGATGGTTTTCACACCTGACTTGCAGAGCCGCCTACGCACCCTTTACACCCAGTAAATCCGGACAACGCTTGCTCCCTACGTATTACCGCGGCGGCTGACAC</t>
  </si>
  <si>
    <t>AD_1</t>
  </si>
  <si>
    <t>AD_2</t>
  </si>
  <si>
    <t>AF_1</t>
  </si>
  <si>
    <t>AF_2</t>
  </si>
  <si>
    <t>Bacteria</t>
  </si>
  <si>
    <t>Archaea</t>
  </si>
  <si>
    <t>Firmicutes</t>
  </si>
  <si>
    <t>Actinobacteria</t>
  </si>
  <si>
    <t>Bacteroidetes</t>
  </si>
  <si>
    <t>Proteobacteria</t>
  </si>
  <si>
    <t>Chloroflexi</t>
  </si>
  <si>
    <t>Euryarchaeota</t>
  </si>
  <si>
    <t>WPS-2</t>
  </si>
  <si>
    <t>Planctomycetes</t>
  </si>
  <si>
    <t>Verrucomicrobia</t>
  </si>
  <si>
    <t>Cyanobacteria</t>
  </si>
  <si>
    <t>Synergistetes</t>
  </si>
  <si>
    <t>Spirochaetes</t>
  </si>
  <si>
    <t>Hydrogenedentes</t>
  </si>
  <si>
    <t>Patescibacteria</t>
  </si>
  <si>
    <t>Tenericutes</t>
  </si>
  <si>
    <t>Deinococcus-Thermus</t>
  </si>
  <si>
    <t>Kiritimatiellaeota</t>
  </si>
  <si>
    <t>Atribacteria</t>
  </si>
  <si>
    <t>Armatimonadetes</t>
  </si>
  <si>
    <t>Marinimicrobia (SAR406 clade)</t>
  </si>
  <si>
    <t>Fusobacteria</t>
  </si>
  <si>
    <t>Cloacimonetes</t>
  </si>
  <si>
    <t>Bacilli</t>
  </si>
  <si>
    <t>Coriobacteriia</t>
  </si>
  <si>
    <t>Bacteroidia</t>
  </si>
  <si>
    <t>Gammaproteobacteria</t>
  </si>
  <si>
    <t>Clostridia</t>
  </si>
  <si>
    <t>Chloroflexia</t>
  </si>
  <si>
    <t>Alphaproteobacteria</t>
  </si>
  <si>
    <t>Methanobacteria</t>
  </si>
  <si>
    <t>Anaerolineae</t>
  </si>
  <si>
    <t>Burkholderiales bacterium Beta_02</t>
  </si>
  <si>
    <t>Erysipelotrichia</t>
  </si>
  <si>
    <t>Planctomycetacia</t>
  </si>
  <si>
    <t>Methanomicrobia</t>
  </si>
  <si>
    <t>Verrucomicrobiae</t>
  </si>
  <si>
    <t>Negativicutes</t>
  </si>
  <si>
    <t>Thermococci</t>
  </si>
  <si>
    <t>Oxyphotobacteria</t>
  </si>
  <si>
    <t>Synergistia</t>
  </si>
  <si>
    <t>Spirochaetia</t>
  </si>
  <si>
    <t>Thermoleophilia</t>
  </si>
  <si>
    <t>Hydrogenedentia</t>
  </si>
  <si>
    <t>Mollicutes</t>
  </si>
  <si>
    <t>Deinococci</t>
  </si>
  <si>
    <t>Kiritimatiellae</t>
  </si>
  <si>
    <t>Thermoplasmata</t>
  </si>
  <si>
    <t>JS1</t>
  </si>
  <si>
    <t>uncultured</t>
  </si>
  <si>
    <t>Fusobacteriia</t>
  </si>
  <si>
    <t>Caldatribacteriia</t>
  </si>
  <si>
    <t>Cloacimonadia</t>
  </si>
  <si>
    <t>Lactobacillales</t>
  </si>
  <si>
    <t>Coriobacteriales</t>
  </si>
  <si>
    <t>Bacteroidales</t>
  </si>
  <si>
    <t>Betaproteobacteriales</t>
  </si>
  <si>
    <t>Clostridiales</t>
  </si>
  <si>
    <t>Actinomycetales</t>
  </si>
  <si>
    <t>Enterobacteriales</t>
  </si>
  <si>
    <t>Thermomicrobiales</t>
  </si>
  <si>
    <t>Rickettsiales</t>
  </si>
  <si>
    <t>Methanobacteriales</t>
  </si>
  <si>
    <t>Pseudomonadales</t>
  </si>
  <si>
    <t>Anaerolineales</t>
  </si>
  <si>
    <t>Xanthomonadales</t>
  </si>
  <si>
    <t>Erysipelotrichales</t>
  </si>
  <si>
    <t>Pirellulales</t>
  </si>
  <si>
    <t>Planctomycetales</t>
  </si>
  <si>
    <t>Methanomicrobiales</t>
  </si>
  <si>
    <t>Pedosphaerales</t>
  </si>
  <si>
    <t>Selenomonadales</t>
  </si>
  <si>
    <t>Methanofastidiosales</t>
  </si>
  <si>
    <t>Chloroplast</t>
  </si>
  <si>
    <t>Thermoanaerobacterales</t>
  </si>
  <si>
    <t>Bacillales</t>
  </si>
  <si>
    <t>Rhizobiales</t>
  </si>
  <si>
    <t>Synergistales</t>
  </si>
  <si>
    <t>SBR1031</t>
  </si>
  <si>
    <t>Corynebacteriales</t>
  </si>
  <si>
    <t>Bifidobacteriales</t>
  </si>
  <si>
    <t>Methanosarcinales</t>
  </si>
  <si>
    <t>Spirochaetales</t>
  </si>
  <si>
    <t>PeM15</t>
  </si>
  <si>
    <t>Micrococcales</t>
  </si>
  <si>
    <t>Hydrogenedentiales</t>
  </si>
  <si>
    <t>Acholeplasmatales</t>
  </si>
  <si>
    <t>Sphingobacteriales</t>
  </si>
  <si>
    <t>Gemmatales</t>
  </si>
  <si>
    <t>DTU014</t>
  </si>
  <si>
    <t>Gaiellales</t>
  </si>
  <si>
    <t>Deinococcales</t>
  </si>
  <si>
    <t>Caulobacterales</t>
  </si>
  <si>
    <t>WCHB1-41</t>
  </si>
  <si>
    <t>Methanomassiliicoccales</t>
  </si>
  <si>
    <t>Fusobacteriales</t>
  </si>
  <si>
    <t>LD1-PB3</t>
  </si>
  <si>
    <t>Caldatribacteriales</t>
  </si>
  <si>
    <t>Cloacimonadales</t>
  </si>
  <si>
    <t>Lactobacillaceae</t>
  </si>
  <si>
    <t>Atopobiaceae</t>
  </si>
  <si>
    <t>Bacteroidetes vadinHA17</t>
  </si>
  <si>
    <t>Burkholderiaceae</t>
  </si>
  <si>
    <t>Family XI</t>
  </si>
  <si>
    <t>Prevotellaceae</t>
  </si>
  <si>
    <t>Actinomycetaceae</t>
  </si>
  <si>
    <t>Enterobacteriaceae</t>
  </si>
  <si>
    <t>Christensenellaceae</t>
  </si>
  <si>
    <t>Clostridiaceae 1</t>
  </si>
  <si>
    <t>Dysgonomonadaceae</t>
  </si>
  <si>
    <t>JG30-KF-CM45</t>
  </si>
  <si>
    <t>Leuconostocaceae</t>
  </si>
  <si>
    <t>Mitochondria</t>
  </si>
  <si>
    <t>Methanobacteriaceae</t>
  </si>
  <si>
    <t>Ruminococcaceae</t>
  </si>
  <si>
    <t>Peptostreptococcaceae</t>
  </si>
  <si>
    <t>Pseudomonadaceae</t>
  </si>
  <si>
    <t>Anaerolineaceae</t>
  </si>
  <si>
    <t>Erysipelotrichaceae</t>
  </si>
  <si>
    <t>Pirellulaceae</t>
  </si>
  <si>
    <t>Rubinisphaeraceae</t>
  </si>
  <si>
    <t>Peptococcaceae</t>
  </si>
  <si>
    <t>Coriobacteriales Incertae Sedis</t>
  </si>
  <si>
    <t>Methanomicrobiaceae</t>
  </si>
  <si>
    <t>Pedosphaeraceae</t>
  </si>
  <si>
    <t>Veillonellaceae</t>
  </si>
  <si>
    <t>Thermoanaerobacteraceae</t>
  </si>
  <si>
    <t>Bacillaceae</t>
  </si>
  <si>
    <t>Xanthobacteraceae</t>
  </si>
  <si>
    <t>Synergistaceae</t>
  </si>
  <si>
    <t>Moraxellaceae</t>
  </si>
  <si>
    <t>Eubacteriaceae</t>
  </si>
  <si>
    <t>Streptococcaceae</t>
  </si>
  <si>
    <t>Lachnospiraceae</t>
  </si>
  <si>
    <t>Mycobacteriaceae</t>
  </si>
  <si>
    <t>Bifidobacteriaceae</t>
  </si>
  <si>
    <t>Methanosarcinaceae</t>
  </si>
  <si>
    <t>Spirochaetaceae</t>
  </si>
  <si>
    <t>Rhizobiales Incertae Sedis</t>
  </si>
  <si>
    <t>Methanospirillaceae</t>
  </si>
  <si>
    <t>Hydrogenedensaceae</t>
  </si>
  <si>
    <t>Rikenellaceae</t>
  </si>
  <si>
    <t>Acholeplasmataceae</t>
  </si>
  <si>
    <t>Lentimicrobiaceae</t>
  </si>
  <si>
    <t>Enterococcaceae</t>
  </si>
  <si>
    <t>Gemmataceae</t>
  </si>
  <si>
    <t>Rhizobiaceae</t>
  </si>
  <si>
    <t>Eggerthellaceae</t>
  </si>
  <si>
    <t>Acidaminococcaceae</t>
  </si>
  <si>
    <t>Microbacteriaceae</t>
  </si>
  <si>
    <t>Xanthomonadaceae</t>
  </si>
  <si>
    <t>Syntrophomonadaceae</t>
  </si>
  <si>
    <t>Family XIII</t>
  </si>
  <si>
    <t>Methanosaetaceae</t>
  </si>
  <si>
    <t>Sphingobacteriaceae</t>
  </si>
  <si>
    <t>Deinococcaceae</t>
  </si>
  <si>
    <t>Paludibacteraceae</t>
  </si>
  <si>
    <t>Methanomassiliicoccaceae</t>
  </si>
  <si>
    <t>Bacteroidaceae</t>
  </si>
  <si>
    <t>Family III</t>
  </si>
  <si>
    <t>Methanoregulaceae</t>
  </si>
  <si>
    <t>Family XII</t>
  </si>
  <si>
    <t>Staphylococcaceae</t>
  </si>
  <si>
    <t>Marinilabiliaceae</t>
  </si>
  <si>
    <t>GZKB124</t>
  </si>
  <si>
    <t>Leptotrichiaceae</t>
  </si>
  <si>
    <t>Solanum melongena (eggplant)</t>
  </si>
  <si>
    <t>Caldicoprobacteraceae</t>
  </si>
  <si>
    <t>Caulobacteraceae</t>
  </si>
  <si>
    <t>Prolixibacteraceae</t>
  </si>
  <si>
    <t>Caldatribacteriaceae</t>
  </si>
  <si>
    <t>W27</t>
  </si>
  <si>
    <t>Cloacimonadaceae</t>
  </si>
  <si>
    <t>Lactobacillus</t>
  </si>
  <si>
    <t>Olsenella</t>
  </si>
  <si>
    <t>Sedimentibacter</t>
  </si>
  <si>
    <t>Prevotella 7</t>
  </si>
  <si>
    <t>Actinomyces</t>
  </si>
  <si>
    <t>Escherichia-Shigella</t>
  </si>
  <si>
    <t>Christensenellaceae R-7 group</t>
  </si>
  <si>
    <t>Clostridium sensu stricto 12</t>
  </si>
  <si>
    <t>Proteiniphilum</t>
  </si>
  <si>
    <t>Leuconostoc</t>
  </si>
  <si>
    <t>Methanobrevibacter</t>
  </si>
  <si>
    <t>Caproiciproducens</t>
  </si>
  <si>
    <t>Clostridium sensu stricto 1</t>
  </si>
  <si>
    <t>Pseudomonas</t>
  </si>
  <si>
    <t>Pantoea</t>
  </si>
  <si>
    <t>Romboutsia</t>
  </si>
  <si>
    <t>Erysipelotrichaceae UCG-004</t>
  </si>
  <si>
    <t>Pir4 lineage</t>
  </si>
  <si>
    <t>Pelotomaculum</t>
  </si>
  <si>
    <t>Methanoculleus</t>
  </si>
  <si>
    <t>Pediococcus</t>
  </si>
  <si>
    <t>Rhizobacter</t>
  </si>
  <si>
    <t>Megasphaera</t>
  </si>
  <si>
    <t>Methanobacterium</t>
  </si>
  <si>
    <t>Ruminococcaceae NK4A214 group</t>
  </si>
  <si>
    <t>Syntrophaceticus</t>
  </si>
  <si>
    <t>Bacillus</t>
  </si>
  <si>
    <t>Syner-01</t>
  </si>
  <si>
    <t>Acinetobacter</t>
  </si>
  <si>
    <t>Pseudoramibacter</t>
  </si>
  <si>
    <t>Lactococcus</t>
  </si>
  <si>
    <t>Lachnospiraceae NK3A20 group</t>
  </si>
  <si>
    <t>Streptococcus</t>
  </si>
  <si>
    <t>Mycobacterium</t>
  </si>
  <si>
    <t>Bifidobacterium</t>
  </si>
  <si>
    <t>Methanosphaera</t>
  </si>
  <si>
    <t>Lachnospira</t>
  </si>
  <si>
    <t>Syntrophococcus</t>
  </si>
  <si>
    <t>Rhodoferax</t>
  </si>
  <si>
    <t>Nordella</t>
  </si>
  <si>
    <t>Aeriscardovia</t>
  </si>
  <si>
    <t>Methanospirillum</t>
  </si>
  <si>
    <t>EBM-39</t>
  </si>
  <si>
    <t>Fastidiosipila</t>
  </si>
  <si>
    <t>Anaerosporobacter</t>
  </si>
  <si>
    <t>Rikenellaceae RC9 gut group</t>
  </si>
  <si>
    <t>Acholeplasma</t>
  </si>
  <si>
    <t>Planctomicrobium</t>
  </si>
  <si>
    <t>Treponema 2</t>
  </si>
  <si>
    <t>Ochrobactrum</t>
  </si>
  <si>
    <t>Flexilinea</t>
  </si>
  <si>
    <t>Stenotrophomonas</t>
  </si>
  <si>
    <t>Lachnoclostridium 5</t>
  </si>
  <si>
    <t>Syntrophomonas</t>
  </si>
  <si>
    <t>[Eubacterium] nodatum group</t>
  </si>
  <si>
    <t>Weissella</t>
  </si>
  <si>
    <t>Methanosaeta</t>
  </si>
  <si>
    <t>Sphingobacterium</t>
  </si>
  <si>
    <t>Deinococcus</t>
  </si>
  <si>
    <t>Fermentimonas</t>
  </si>
  <si>
    <t>Dialister</t>
  </si>
  <si>
    <t>Acetomicrobium</t>
  </si>
  <si>
    <t>Allorhizobium-Neorhizobium-Pararhizobium-Rhizobium</t>
  </si>
  <si>
    <t>Gallicola</t>
  </si>
  <si>
    <t>Methanomassiliicoccus</t>
  </si>
  <si>
    <t>Terrisporobacter</t>
  </si>
  <si>
    <t>Lachnospiraceae AC2044 group</t>
  </si>
  <si>
    <t>Bacteroides</t>
  </si>
  <si>
    <t>Thiopseudomonas</t>
  </si>
  <si>
    <t>Erysipelotrichaceae UCG-009</t>
  </si>
  <si>
    <t>Klebsiella</t>
  </si>
  <si>
    <t>Tepidanaerobacter</t>
  </si>
  <si>
    <t>Methanolinea</t>
  </si>
  <si>
    <t>Eggerthella</t>
  </si>
  <si>
    <t>W5053</t>
  </si>
  <si>
    <t>Catenisphaera</t>
  </si>
  <si>
    <t>Guggenheimella</t>
  </si>
  <si>
    <t>Shuttleworthia</t>
  </si>
  <si>
    <t>Staphylococcus</t>
  </si>
  <si>
    <t>Petrimonas</t>
  </si>
  <si>
    <t>[Eubacterium] coprostanoligenes group</t>
  </si>
  <si>
    <t>Alcaligenes</t>
  </si>
  <si>
    <t>p-1088-a5 gut group</t>
  </si>
  <si>
    <t>Ruminofilibacter</t>
  </si>
  <si>
    <t>Janthinobacterium</t>
  </si>
  <si>
    <t>Phascolarctobacterium</t>
  </si>
  <si>
    <t>Ruminiclostridium 1</t>
  </si>
  <si>
    <t>Advenella</t>
  </si>
  <si>
    <t>Herbinix</t>
  </si>
  <si>
    <t>Ruminococcaceae UCG-010</t>
  </si>
  <si>
    <t>Caldicoprobacter</t>
  </si>
  <si>
    <t>Acetoanaerobium</t>
  </si>
  <si>
    <t>Brevundimonas</t>
  </si>
  <si>
    <t>Turicibacter</t>
  </si>
  <si>
    <t>Serratia</t>
  </si>
  <si>
    <t>Candidatus Caldatribacterium</t>
  </si>
  <si>
    <t>Longilinea</t>
  </si>
  <si>
    <t>Candidatus Cloacimonas</t>
  </si>
  <si>
    <t>Aminobacterium</t>
  </si>
  <si>
    <t>Enterococcus</t>
  </si>
  <si>
    <t>W5</t>
  </si>
  <si>
    <t>uncultured archaeon</t>
  </si>
  <si>
    <t>uncultured Firmicutes bacterium</t>
  </si>
  <si>
    <t>Leuconostoc mesenteroides</t>
  </si>
  <si>
    <t>uncultured rumen methanogen</t>
  </si>
  <si>
    <t>uncultured Lactobacillus sp.</t>
  </si>
  <si>
    <t>Weissella confusa</t>
  </si>
  <si>
    <t>uncultured planctomycete</t>
  </si>
  <si>
    <t>uncultured rumen bacterium</t>
  </si>
  <si>
    <t>uncultured Ruminococcaceae bacterium</t>
  </si>
  <si>
    <t>Aquaspirillum arcticum</t>
  </si>
  <si>
    <t>Lactobacillus plantarum</t>
  </si>
  <si>
    <t>OTU_ID</t>
  </si>
  <si>
    <t>Relative abundance (%)</t>
  </si>
  <si>
    <t>Taxonomic classification</t>
  </si>
  <si>
    <t>ConcExt</t>
  </si>
  <si>
    <t>ConcAmp</t>
  </si>
  <si>
    <t>ConcLib</t>
  </si>
  <si>
    <t>Reads</t>
  </si>
  <si>
    <r>
      <t>the concentration of the extracted DNA (ng/</t>
    </r>
    <r>
      <rPr>
        <sz val="11"/>
        <color theme="1"/>
        <rFont val="Calibri"/>
        <family val="2"/>
      </rPr>
      <t>µ</t>
    </r>
    <r>
      <rPr>
        <sz val="11"/>
        <color theme="1"/>
        <rFont val="Calibri"/>
        <family val="2"/>
        <scheme val="minor"/>
      </rPr>
      <t>L)</t>
    </r>
  </si>
  <si>
    <t>the concentration of the sequencing library (ng/µL)</t>
  </si>
  <si>
    <t>Number of reads after sequencing, quality control and bioinformatics processing</t>
  </si>
  <si>
    <t>Corresponding author: Ana Lanham</t>
  </si>
  <si>
    <t>a.lanham@bath.ac.uk</t>
  </si>
  <si>
    <t>Constants used in calculations</t>
  </si>
  <si>
    <t>Compound</t>
  </si>
  <si>
    <t>Acronym</t>
  </si>
  <si>
    <t>Formula</t>
  </si>
  <si>
    <t>MW</t>
  </si>
  <si>
    <t>Ox</t>
  </si>
  <si>
    <t>C</t>
  </si>
  <si>
    <t>Conversion example</t>
  </si>
  <si>
    <t>g/mol</t>
  </si>
  <si>
    <t>molO2/mol</t>
  </si>
  <si>
    <t>molC/mol</t>
  </si>
  <si>
    <t>g/L</t>
  </si>
  <si>
    <t>M (mol/L)</t>
  </si>
  <si>
    <t>gC/L</t>
  </si>
  <si>
    <t>gCOD/L</t>
  </si>
  <si>
    <t>MC (molC/L)</t>
  </si>
  <si>
    <t>GAS</t>
  </si>
  <si>
    <t>methane</t>
  </si>
  <si>
    <t>CH4</t>
  </si>
  <si>
    <t>carbon dioxide</t>
  </si>
  <si>
    <t>CO2</t>
  </si>
  <si>
    <t>hydrogen</t>
  </si>
  <si>
    <t>H2</t>
  </si>
  <si>
    <t>VFA</t>
  </si>
  <si>
    <t>formic acid</t>
  </si>
  <si>
    <t>C1</t>
  </si>
  <si>
    <t>CH2O2</t>
  </si>
  <si>
    <t>actecic acid</t>
  </si>
  <si>
    <t>C2</t>
  </si>
  <si>
    <t>C2H4O2</t>
  </si>
  <si>
    <t>propionic acid</t>
  </si>
  <si>
    <t>C3</t>
  </si>
  <si>
    <t>C3H6O2</t>
  </si>
  <si>
    <t>Abbreviations</t>
  </si>
  <si>
    <t>n-butyric acid</t>
  </si>
  <si>
    <t>C4</t>
  </si>
  <si>
    <t>C4H8O2</t>
  </si>
  <si>
    <t>n-valeric acid</t>
  </si>
  <si>
    <t>C5</t>
  </si>
  <si>
    <t>C5H10O2</t>
  </si>
  <si>
    <t>AD</t>
  </si>
  <si>
    <t>n-caproic acid</t>
  </si>
  <si>
    <t>C6</t>
  </si>
  <si>
    <t>C6H12O2</t>
  </si>
  <si>
    <t>n-heptanoic acid</t>
  </si>
  <si>
    <t>C7</t>
  </si>
  <si>
    <t>C7H14O2</t>
  </si>
  <si>
    <t>n-caprylic acid</t>
  </si>
  <si>
    <t>C8</t>
  </si>
  <si>
    <t>C8H16O2</t>
  </si>
  <si>
    <t>n-nonanoic acid</t>
  </si>
  <si>
    <t>C9</t>
  </si>
  <si>
    <t>C9H18O2</t>
  </si>
  <si>
    <t>OTHER</t>
  </si>
  <si>
    <t>COD</t>
  </si>
  <si>
    <t>lactic acid</t>
  </si>
  <si>
    <t>Lac</t>
  </si>
  <si>
    <t>C3H6O3</t>
  </si>
  <si>
    <t>ethanol</t>
  </si>
  <si>
    <t>EtOH</t>
  </si>
  <si>
    <t>C2H6O</t>
  </si>
  <si>
    <t>F/M</t>
  </si>
  <si>
    <t>feed-to-microbial ratio</t>
  </si>
  <si>
    <t>glucose</t>
  </si>
  <si>
    <t>Gluc</t>
  </si>
  <si>
    <t>C6H12O6</t>
  </si>
  <si>
    <t>FW</t>
  </si>
  <si>
    <t>MCCA</t>
  </si>
  <si>
    <t>NA</t>
  </si>
  <si>
    <t>not applicable / not available</t>
  </si>
  <si>
    <t>OLR</t>
  </si>
  <si>
    <t>organic loading rate</t>
  </si>
  <si>
    <t>TS</t>
  </si>
  <si>
    <t>total solids</t>
  </si>
  <si>
    <t>VS</t>
  </si>
  <si>
    <t>Feedstock</t>
  </si>
  <si>
    <t>OTU_Table</t>
  </si>
  <si>
    <t>Overview microbial community data: 16s rRNA sequencing of archaeal and bacterial V4 region</t>
  </si>
  <si>
    <t>Overview feedstock composition</t>
  </si>
  <si>
    <t>FW 1: substrate used in Part 1 day 0-14</t>
  </si>
  <si>
    <t>FW 2: substrate used in Part 1 day 14-32 and Part 2</t>
  </si>
  <si>
    <t>FW 1</t>
  </si>
  <si>
    <t>FW 2</t>
  </si>
  <si>
    <t>Parameter</t>
  </si>
  <si>
    <t>unit</t>
  </si>
  <si>
    <t>avg</t>
  </si>
  <si>
    <t>±</t>
  </si>
  <si>
    <t>sd</t>
  </si>
  <si>
    <t>n</t>
  </si>
  <si>
    <t>pH</t>
  </si>
  <si>
    <t>Conductivity</t>
  </si>
  <si>
    <t>mS cm-1</t>
  </si>
  <si>
    <t>Solids</t>
  </si>
  <si>
    <t>% w/w</t>
  </si>
  <si>
    <t>tCOD</t>
  </si>
  <si>
    <t>sCOD</t>
  </si>
  <si>
    <t>Fermentation compounds</t>
  </si>
  <si>
    <t>LA</t>
  </si>
  <si>
    <t xml:space="preserve">CAs </t>
  </si>
  <si>
    <t>SCCAs (C2-C5)</t>
  </si>
  <si>
    <t>MCCAs (C6-C8)</t>
  </si>
  <si>
    <t>Glucose</t>
  </si>
  <si>
    <t>Overview part 1</t>
  </si>
  <si>
    <t>acetic acid / acetate</t>
  </si>
  <si>
    <t>n-propionic acid / n-propionate</t>
  </si>
  <si>
    <t>n-butyric acid / n-butyrate</t>
  </si>
  <si>
    <t>n-valeric acid / n-valerate</t>
  </si>
  <si>
    <t>n-caproic acid / n-caproate</t>
  </si>
  <si>
    <t>n-heptanoic acid / n-heptanoate</t>
  </si>
  <si>
    <t>n-caprylic acid / n-caprylate</t>
  </si>
  <si>
    <t>COD (sCOD/tCOD)</t>
  </si>
  <si>
    <t>chemical oxygen demand (soluble/total)</t>
  </si>
  <si>
    <t>HRT</t>
  </si>
  <si>
    <t>hydraulic retention time</t>
  </si>
  <si>
    <t>STP</t>
  </si>
  <si>
    <t>standard Temperature and Pressure</t>
  </si>
  <si>
    <t>V</t>
  </si>
  <si>
    <t>volume</t>
  </si>
  <si>
    <t>volatile solids</t>
  </si>
  <si>
    <t>Overview part 2</t>
  </si>
  <si>
    <t>Hydraulics</t>
  </si>
  <si>
    <t>Operation</t>
  </si>
  <si>
    <t>Effluent</t>
  </si>
  <si>
    <t>Effluent Concentration</t>
  </si>
  <si>
    <t>Biogas</t>
  </si>
  <si>
    <t>F/M at feed</t>
  </si>
  <si>
    <t>Accumulation rate (gCOD/L/d)</t>
  </si>
  <si>
    <t>Feedstock Loading rate (gCOD/L/d)</t>
  </si>
  <si>
    <t>Net production rate (gCOD/L/d)</t>
  </si>
  <si>
    <t>Yield (%)</t>
  </si>
  <si>
    <t>Phase</t>
  </si>
  <si>
    <t>Time (day)</t>
  </si>
  <si>
    <t>Fermentation cycle (days)</t>
  </si>
  <si>
    <t>V_work(L)</t>
  </si>
  <si>
    <t>V_feed (L)</t>
  </si>
  <si>
    <t>Flow rate (L/d)</t>
  </si>
  <si>
    <t>HRT (days)</t>
  </si>
  <si>
    <t>Substrate COD (gCOD/L)</t>
  </si>
  <si>
    <t>Substrate VS (gVS/L)</t>
  </si>
  <si>
    <t>OLR (gCOD/L/d)</t>
  </si>
  <si>
    <t>OLR (gVS/L/d)</t>
  </si>
  <si>
    <t>pH before feed</t>
  </si>
  <si>
    <t>NaOH (mL)</t>
  </si>
  <si>
    <t>HCl (mL)</t>
  </si>
  <si>
    <t>HCl concentration (M)</t>
  </si>
  <si>
    <t>Corrected pH</t>
  </si>
  <si>
    <t>Conductivity (mS/cm)</t>
  </si>
  <si>
    <t>TS (g/L)</t>
  </si>
  <si>
    <t>VS (g/L)</t>
  </si>
  <si>
    <t>TS SD (g/L)</t>
  </si>
  <si>
    <t>VS SD (g/L)</t>
  </si>
  <si>
    <t>tCOD (gCOD/L)</t>
  </si>
  <si>
    <t>sCOD (gCOD/L)</t>
  </si>
  <si>
    <t>C2 (g/L)</t>
  </si>
  <si>
    <t>C3 (g/L)</t>
  </si>
  <si>
    <t>C4 (g/L)</t>
  </si>
  <si>
    <t>C5 (g/L)</t>
  </si>
  <si>
    <t>C6 (g/L)</t>
  </si>
  <si>
    <t>C7 (g/L)</t>
  </si>
  <si>
    <t>C8 (g/L)</t>
  </si>
  <si>
    <t>C2 (gCOD/L)</t>
  </si>
  <si>
    <t>C3 (gCOD/L)</t>
  </si>
  <si>
    <t>C4 (gCOD/L)</t>
  </si>
  <si>
    <t>C5 (gCOD/L)</t>
  </si>
  <si>
    <t>C6 (gCOD/L)</t>
  </si>
  <si>
    <t>C7 (gCOD/L)</t>
  </si>
  <si>
    <t>C8 (gCOD/L)</t>
  </si>
  <si>
    <t>Sum Cas (gCOD/L)</t>
  </si>
  <si>
    <t>SCCA (C2-C5, gCOD/L)</t>
  </si>
  <si>
    <t>MCCA (C6-C8, gCOD/L)</t>
  </si>
  <si>
    <t>Total (mL)</t>
  </si>
  <si>
    <t>Note</t>
  </si>
  <si>
    <t>CH4 (%)</t>
  </si>
  <si>
    <t>CO2 (%)</t>
  </si>
  <si>
    <t>H2 (%)</t>
  </si>
  <si>
    <t>Total (L/L/d)  STP</t>
  </si>
  <si>
    <t>CH4 (L/L/d) STP</t>
  </si>
  <si>
    <t>CH4 yield (m3/kgCOD)</t>
  </si>
  <si>
    <t>CH4 yield (m3/kgVS)</t>
  </si>
  <si>
    <t>gCOD/gVS</t>
  </si>
  <si>
    <t>Sum Cas</t>
  </si>
  <si>
    <t>SCCA (C2-C5)</t>
  </si>
  <si>
    <t>MCCA (C6-C8)</t>
  </si>
  <si>
    <t>Acclimation</t>
  </si>
  <si>
    <t>Gas production exceeded gas measurement capacity before reset</t>
  </si>
  <si>
    <t>minimum</t>
  </si>
  <si>
    <t>Starvation</t>
  </si>
  <si>
    <t>AF</t>
  </si>
  <si>
    <t xml:space="preserve"> </t>
  </si>
  <si>
    <t>FW1</t>
  </si>
  <si>
    <t>FW2</t>
  </si>
  <si>
    <t>NaOH (M)</t>
  </si>
  <si>
    <t>HCl (M)</t>
  </si>
  <si>
    <t xml:space="preserve"> (mS/cm)</t>
  </si>
  <si>
    <t>Loading rate (gCOD/L/d)</t>
  </si>
  <si>
    <t>Net Yield (%)</t>
  </si>
  <si>
    <t>Work volume (L)</t>
  </si>
  <si>
    <t>Substrate volume (L)</t>
  </si>
  <si>
    <t>pH before feed = pH end of previous fermentation cycle</t>
  </si>
  <si>
    <t>NaOH Concentration(M)</t>
  </si>
  <si>
    <t>Corrected pH = pH start of fermentation cycle</t>
  </si>
  <si>
    <t>VS/TS</t>
  </si>
  <si>
    <t>Fermentation cycle study</t>
  </si>
  <si>
    <t>Gas production exceeded gas measurement system (&gt; 1.2L/10h)</t>
  </si>
  <si>
    <t>Start-up</t>
  </si>
  <si>
    <t>Fermentation cycle study Part 2 day 21-24</t>
  </si>
  <si>
    <t>Liquid sample (gCOD/L)</t>
  </si>
  <si>
    <t>Time (h)</t>
  </si>
  <si>
    <t>Cummulative gas (mL)</t>
  </si>
  <si>
    <t>% CH4</t>
  </si>
  <si>
    <t>% CO2</t>
  </si>
  <si>
    <t>% H2</t>
  </si>
  <si>
    <t>CH4 (L,STP)</t>
  </si>
  <si>
    <t>CO2 (L,STP)</t>
  </si>
  <si>
    <t>H2 (L,STP)</t>
  </si>
  <si>
    <t>Possible underestimation: maximum capacity gas collection reached (1200 mL) before reset</t>
  </si>
  <si>
    <t>Possible underestimation: maximum capacity gas collection reached (500 mL) before reset</t>
  </si>
  <si>
    <t>SCCA</t>
  </si>
  <si>
    <t>medium chain fatty acids (C6-C8)</t>
  </si>
  <si>
    <t>short chain fatty acids (C2-C5)</t>
  </si>
  <si>
    <t>number of measurements/replicates</t>
  </si>
  <si>
    <t>AVG</t>
  </si>
  <si>
    <t>average</t>
  </si>
  <si>
    <t>SD</t>
  </si>
  <si>
    <t>standard deviation</t>
  </si>
  <si>
    <t>anaerobic digestion (reactor)</t>
  </si>
  <si>
    <t>Acidogenic fermentation (reactor)</t>
  </si>
  <si>
    <t>food waste (feedstock)</t>
  </si>
  <si>
    <t>OUT</t>
  </si>
  <si>
    <t>operational taxonomic unit</t>
  </si>
  <si>
    <t>Gas production conversions</t>
  </si>
  <si>
    <t>Formulas</t>
  </si>
  <si>
    <t>Conversion to STP</t>
  </si>
  <si>
    <t>V/T = V_stp/T_stp</t>
  </si>
  <si>
    <t>Conversion volume to mol (STP)</t>
  </si>
  <si>
    <t>PV=nRT</t>
  </si>
  <si>
    <t>Parameters</t>
  </si>
  <si>
    <t>V =Volume gas produced (see data)</t>
  </si>
  <si>
    <t>T = temperature in room</t>
  </si>
  <si>
    <t>K</t>
  </si>
  <si>
    <t>V_stp = gas produced under STP</t>
  </si>
  <si>
    <t>T_stp</t>
  </si>
  <si>
    <t>P_stp</t>
  </si>
  <si>
    <t>Pa</t>
  </si>
  <si>
    <t>R</t>
  </si>
  <si>
    <t>m3 Pa K-1 mol-1</t>
  </si>
  <si>
    <t>Conversion factor applied</t>
  </si>
  <si>
    <t>1 V_stp =</t>
  </si>
  <si>
    <t>1 V_stp (m3) =</t>
  </si>
  <si>
    <t>mol</t>
  </si>
  <si>
    <t>"STP: Standard Temperature and Pressure as defined by</t>
  </si>
  <si>
    <t>IUPAC. Compendium of Chemical Terminology, 2nd ed. (the "Gold Book"). Compiled by A. D. McNaught and A. Wilkinson. Blackwell Scientific Publications, Oxford (1997). Online version (2019-) created by S. J. Chalk. ISBN 0-9678550-9-8. https://doi.org/10.1351/goldbook.</t>
  </si>
  <si>
    <r>
      <rPr>
        <vertAlign val="superscript"/>
        <sz val="11"/>
        <rFont val="Calibri"/>
        <family val="2"/>
        <scheme val="minor"/>
      </rPr>
      <t>4</t>
    </r>
    <r>
      <rPr>
        <sz val="11"/>
        <rFont val="Calibri"/>
        <family val="2"/>
        <scheme val="minor"/>
      </rPr>
      <t xml:space="preserve"> Water Innovation &amp; Research Centre (WIRC), University of Bath, Claverton Down, Bath BA2 7AY, UK</t>
    </r>
  </si>
  <si>
    <t xml:space="preserve">Data repository for the research paper: "Adjusting organic load as a strategy to direct single-stage food waste fermentation from anaerobic digestion to chain elongation" </t>
  </si>
  <si>
    <r>
      <t>Vicky De Groof</t>
    </r>
    <r>
      <rPr>
        <vertAlign val="superscript"/>
        <sz val="11"/>
        <color theme="1"/>
        <rFont val="Calibri "/>
      </rPr>
      <t>1,2</t>
    </r>
    <r>
      <rPr>
        <sz val="11"/>
        <color theme="1"/>
        <rFont val="Calibri "/>
      </rPr>
      <t>, Marta Coma</t>
    </r>
    <r>
      <rPr>
        <vertAlign val="superscript"/>
        <sz val="11"/>
        <color theme="1"/>
        <rFont val="Calibri "/>
      </rPr>
      <t>3</t>
    </r>
    <r>
      <rPr>
        <sz val="11"/>
        <color theme="1"/>
        <rFont val="Calibri "/>
      </rPr>
      <t>, Tom Arnot</t>
    </r>
    <r>
      <rPr>
        <vertAlign val="superscript"/>
        <sz val="11"/>
        <color theme="1"/>
        <rFont val="Calibri "/>
      </rPr>
      <t>2,4</t>
    </r>
    <r>
      <rPr>
        <sz val="11"/>
        <color theme="1"/>
        <rFont val="Calibri "/>
      </rPr>
      <t>, David J Leak</t>
    </r>
    <r>
      <rPr>
        <vertAlign val="superscript"/>
        <sz val="11"/>
        <color theme="1"/>
        <rFont val="Calibri "/>
      </rPr>
      <t>3,4,5</t>
    </r>
    <r>
      <rPr>
        <sz val="11"/>
        <color theme="1"/>
        <rFont val="Calibri "/>
      </rPr>
      <t>, Ana B Lanham</t>
    </r>
    <r>
      <rPr>
        <vertAlign val="superscript"/>
        <sz val="11"/>
        <color theme="1"/>
        <rFont val="Calibri "/>
      </rPr>
      <t>2,4*</t>
    </r>
  </si>
  <si>
    <r>
      <rPr>
        <vertAlign val="superscript"/>
        <sz val="11"/>
        <rFont val="Calibri"/>
        <family val="2"/>
        <scheme val="minor"/>
      </rPr>
      <t>1</t>
    </r>
    <r>
      <rPr>
        <sz val="11"/>
        <rFont val="Calibri"/>
        <family val="2"/>
        <scheme val="minor"/>
      </rPr>
      <t xml:space="preserve"> EPSRC Centre for Doctoral Training in Sustainable Chemical Technologies, University of Bath, Claverton Down, Bath BA2 7AY, UK</t>
    </r>
  </si>
  <si>
    <r>
      <rPr>
        <vertAlign val="superscript"/>
        <sz val="11"/>
        <color theme="1"/>
        <rFont val="Calibri"/>
        <family val="2"/>
        <scheme val="minor"/>
      </rPr>
      <t>2</t>
    </r>
    <r>
      <rPr>
        <sz val="11"/>
        <color theme="1"/>
        <rFont val="Calibri"/>
        <family val="2"/>
        <scheme val="minor"/>
      </rPr>
      <t xml:space="preserve"> Department of Chemical Engineering, University of Bath, Claverton Down, Bath BA2 7AY, UK; T.C.Arnot@bath.ac.uk </t>
    </r>
  </si>
  <si>
    <r>
      <rPr>
        <vertAlign val="superscript"/>
        <sz val="11"/>
        <color theme="1"/>
        <rFont val="Calibri"/>
        <family val="2"/>
        <scheme val="minor"/>
      </rPr>
      <t>3</t>
    </r>
    <r>
      <rPr>
        <sz val="11"/>
        <color theme="1"/>
        <rFont val="Calibri"/>
        <family val="2"/>
        <scheme val="minor"/>
      </rPr>
      <t xml:space="preserve"> Centre for Sustainable Chemical Technologies (CSCT), University of Bath, Claverton Down, Bath BA2 7AY, UK; M.Coma@bath.ac.uk  </t>
    </r>
  </si>
  <si>
    <r>
      <rPr>
        <vertAlign val="superscript"/>
        <sz val="11"/>
        <color theme="1"/>
        <rFont val="Calibri"/>
        <family val="2"/>
        <scheme val="minor"/>
      </rPr>
      <t>5</t>
    </r>
    <r>
      <rPr>
        <sz val="11"/>
        <color theme="1"/>
        <rFont val="Calibri"/>
        <family val="2"/>
        <scheme val="minor"/>
      </rPr>
      <t xml:space="preserve"> Department of Biology &amp; Biochemistry, University of Bath, Claverton Down, Bath BA2 7AY, UK; D.J.Leak@bath.ac.uk </t>
    </r>
  </si>
  <si>
    <t>Tel.: +441225384544</t>
  </si>
  <si>
    <t>Data overview from studying one fermentation batch cycle, used for Figure 3</t>
  </si>
  <si>
    <t>Comprehensive data table of reactor operation in phase 1: organic load to direct functionality, used for Figure 1</t>
  </si>
  <si>
    <t>Comprehensive data table of reactor operation in phase 2: long-term (5 HRT) operation, used for Figure 2</t>
  </si>
  <si>
    <t>Content</t>
  </si>
  <si>
    <t>Creator dataset: Vicky De Groof</t>
  </si>
  <si>
    <t>Research article published at Processes MDPI available at  https://www.mdpi.com/2227-9717/8/11/1487 (De Groof, V.; Coma, M.; Arnot, T.C.; Leak, D.J.; Lanham, A.B. Adjusting Organic Load as a Strategy to Direct Single-Stage Food Waste Fermentation from Anaerobic Digestion to Chain Elongation. Processes 2020, 8, 1487.)</t>
  </si>
  <si>
    <t>SeqID</t>
  </si>
  <si>
    <t>Replicate</t>
  </si>
  <si>
    <t>RawReads</t>
  </si>
  <si>
    <t>ObservedOTUs</t>
  </si>
  <si>
    <t>Shannon</t>
  </si>
  <si>
    <t>Simpson</t>
  </si>
  <si>
    <t>invSimpson</t>
  </si>
  <si>
    <t>Pielou evenness</t>
  </si>
  <si>
    <t>Alpha-diversity</t>
  </si>
  <si>
    <t>Richness</t>
  </si>
  <si>
    <t>Evenness</t>
  </si>
  <si>
    <t>Chao1</t>
  </si>
  <si>
    <t xml:space="preserve">ACE </t>
  </si>
  <si>
    <t>Figure: Rarefraction curves for duplicate samples from the AD (left) and AF (right) reactor calculated as the number of observed OTUs (Species) as function of the sequencing depth. Flattening of the curve indicates exhaustive sequencing of the diversity in the samples.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</si>
</sst>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0.00_-;\-* #,##0.00_-;_-* &quot;-&quot;??_-;_-@_-"/>
    <numFmt numFmtId="164" formatCode="0.000"/>
    <numFmt numFmtId="165" formatCode="0.0"/>
    <numFmt numFmtId="166" formatCode="0.0%"/>
    <numFmt numFmtId="167" formatCode="0.00000"/>
    <numFmt numFmtId="168" formatCode="0.0000"/>
  </numFmts>
  <fonts count="37">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theme="1"/>
      <name val="Calibri"/>
      <family val="2"/>
    </font>
    <font>
      <b/>
      <sz val="11"/>
      <name val="Calibri"/>
      <family val="2"/>
      <scheme val="minor"/>
    </font>
    <font>
      <sz val="11"/>
      <color theme="0"/>
      <name val="Arial"/>
      <family val="2"/>
    </font>
    <font>
      <sz val="11"/>
      <name val="Calibri"/>
      <family val="2"/>
      <scheme val="minor"/>
    </font>
    <font>
      <b/>
      <sz val="11"/>
      <name val="Arial"/>
      <family val="2"/>
    </font>
    <font>
      <sz val="10"/>
      <color theme="1"/>
      <name val="Arial"/>
      <family val="2"/>
    </font>
    <font>
      <u/>
      <sz val="11"/>
      <color theme="10"/>
      <name val="Calibri"/>
      <family val="2"/>
      <scheme val="minor"/>
    </font>
    <font>
      <sz val="11"/>
      <color theme="1"/>
      <name val="Arial"/>
      <family val="2"/>
    </font>
    <font>
      <u/>
      <sz val="11"/>
      <color theme="1"/>
      <name val="Calibri"/>
      <family val="2"/>
      <scheme val="minor"/>
    </font>
    <font>
      <sz val="11"/>
      <name val="Calibri"/>
      <family val="2"/>
    </font>
    <font>
      <strike/>
      <sz val="11"/>
      <color theme="1"/>
      <name val="Calibri"/>
      <family val="2"/>
      <scheme val="minor"/>
    </font>
    <font>
      <strike/>
      <sz val="11"/>
      <color theme="1"/>
      <name val="Calibri"/>
      <family val="2"/>
    </font>
    <font>
      <sz val="9"/>
      <color indexed="81"/>
      <name val="Tahoma"/>
      <family val="2"/>
    </font>
    <font>
      <i/>
      <sz val="11"/>
      <color rgb="FF333333"/>
      <name val="Arial"/>
      <family val="2"/>
    </font>
    <font>
      <vertAlign val="superscript"/>
      <sz val="11"/>
      <color theme="1"/>
      <name val="Calibri"/>
      <family val="2"/>
      <scheme val="minor"/>
    </font>
    <font>
      <vertAlign val="superscript"/>
      <sz val="11"/>
      <name val="Calibri"/>
      <family val="2"/>
      <scheme val="minor"/>
    </font>
    <font>
      <sz val="11"/>
      <color theme="1"/>
      <name val="Calibri "/>
    </font>
    <font>
      <vertAlign val="superscript"/>
      <sz val="11"/>
      <color theme="1"/>
      <name val="Calibri "/>
    </font>
    <font>
      <sz val="12"/>
      <color theme="1"/>
      <name val="Times New Roman"/>
      <family val="1"/>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theme="1"/>
        <bgColor indexed="64"/>
      </patternFill>
    </fill>
  </fills>
  <borders count="3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right/>
      <top style="hair">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diagonal/>
    </border>
  </borders>
  <cellStyleXfs count="45">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24" fillId="0" borderId="0" applyNumberFormat="0" applyFill="0" applyBorder="0" applyAlignment="0" applyProtection="0"/>
  </cellStyleXfs>
  <cellXfs count="344">
    <xf numFmtId="0" fontId="0" fillId="0" borderId="0" xfId="0"/>
    <xf numFmtId="0" fontId="16" fillId="0" borderId="0" xfId="0" applyFont="1"/>
    <xf numFmtId="0" fontId="1" fillId="0" borderId="0" xfId="0" applyFont="1" applyFill="1" applyBorder="1"/>
    <xf numFmtId="0" fontId="0" fillId="0" borderId="0" xfId="0" applyFont="1" applyFill="1" applyBorder="1"/>
    <xf numFmtId="0" fontId="19" fillId="33" borderId="10" xfId="0" applyFont="1" applyFill="1" applyBorder="1" applyAlignment="1">
      <alignment horizontal="left" vertical="center"/>
    </xf>
    <xf numFmtId="0" fontId="20" fillId="33" borderId="11" xfId="0" applyFont="1" applyFill="1" applyBorder="1" applyAlignment="1">
      <alignment horizontal="left" vertical="center" wrapText="1"/>
    </xf>
    <xf numFmtId="0" fontId="20" fillId="33" borderId="12" xfId="0" applyFont="1" applyFill="1" applyBorder="1" applyAlignment="1">
      <alignment horizontal="left" vertical="center" wrapText="1"/>
    </xf>
    <xf numFmtId="0" fontId="0" fillId="33" borderId="0" xfId="0" applyFill="1"/>
    <xf numFmtId="0" fontId="22" fillId="33" borderId="0" xfId="0" applyFont="1" applyFill="1" applyBorder="1" applyAlignment="1">
      <alignment vertical="center" wrapText="1"/>
    </xf>
    <xf numFmtId="0" fontId="0" fillId="33" borderId="0" xfId="0" applyFont="1" applyFill="1" applyBorder="1" applyAlignment="1">
      <alignment vertical="center"/>
    </xf>
    <xf numFmtId="0" fontId="23" fillId="33" borderId="0" xfId="0" applyFont="1" applyFill="1" applyBorder="1" applyAlignment="1">
      <alignment vertical="center" wrapText="1"/>
    </xf>
    <xf numFmtId="0" fontId="24" fillId="33" borderId="0" xfId="44" applyFill="1" applyBorder="1" applyAlignment="1">
      <alignment vertical="center"/>
    </xf>
    <xf numFmtId="0" fontId="0" fillId="33" borderId="0" xfId="0" applyFill="1" applyBorder="1" applyAlignment="1">
      <alignment vertical="center"/>
    </xf>
    <xf numFmtId="0" fontId="25" fillId="33" borderId="0" xfId="0" applyFont="1" applyFill="1" applyBorder="1" applyAlignment="1">
      <alignment vertical="center" wrapText="1"/>
    </xf>
    <xf numFmtId="0" fontId="16" fillId="33" borderId="0" xfId="0" applyFont="1" applyFill="1" applyAlignment="1">
      <alignment vertical="center"/>
    </xf>
    <xf numFmtId="0" fontId="25" fillId="33" borderId="0" xfId="0" applyFont="1" applyFill="1" applyAlignment="1">
      <alignment wrapText="1"/>
    </xf>
    <xf numFmtId="0" fontId="16" fillId="33" borderId="0" xfId="0" applyFont="1" applyFill="1"/>
    <xf numFmtId="0" fontId="0" fillId="33" borderId="0" xfId="0" applyFill="1" applyBorder="1"/>
    <xf numFmtId="0" fontId="16" fillId="33" borderId="0" xfId="0" applyFont="1" applyFill="1" applyBorder="1"/>
    <xf numFmtId="0" fontId="0" fillId="33" borderId="0" xfId="0" applyFill="1" applyAlignment="1">
      <alignment vertical="center" wrapText="1"/>
    </xf>
    <xf numFmtId="0" fontId="0" fillId="33" borderId="0" xfId="0" applyFill="1" applyAlignment="1"/>
    <xf numFmtId="0" fontId="0" fillId="33" borderId="13" xfId="0" applyFill="1" applyBorder="1"/>
    <xf numFmtId="0" fontId="0" fillId="33" borderId="14" xfId="0" applyFill="1" applyBorder="1"/>
    <xf numFmtId="0" fontId="16" fillId="33" borderId="15" xfId="0" applyFont="1" applyFill="1" applyBorder="1"/>
    <xf numFmtId="0" fontId="21" fillId="33" borderId="13" xfId="0" applyFont="1" applyFill="1" applyBorder="1" applyAlignment="1"/>
    <xf numFmtId="0" fontId="21" fillId="33" borderId="13" xfId="0" applyFont="1" applyFill="1" applyBorder="1" applyAlignment="1">
      <alignment horizontal="center"/>
    </xf>
    <xf numFmtId="0" fontId="0" fillId="33" borderId="16" xfId="0" applyFill="1" applyBorder="1"/>
    <xf numFmtId="0" fontId="0" fillId="33" borderId="17" xfId="0" applyFill="1" applyBorder="1"/>
    <xf numFmtId="0" fontId="21" fillId="33" borderId="18" xfId="0" applyFont="1" applyFill="1" applyBorder="1"/>
    <xf numFmtId="0" fontId="21" fillId="33" borderId="16" xfId="0" applyFont="1" applyFill="1" applyBorder="1"/>
    <xf numFmtId="0" fontId="0" fillId="33" borderId="19" xfId="0" applyFill="1" applyBorder="1"/>
    <xf numFmtId="0" fontId="0" fillId="33" borderId="20" xfId="0" applyFill="1" applyBorder="1"/>
    <xf numFmtId="0" fontId="16" fillId="33" borderId="0" xfId="0" applyFont="1" applyFill="1" applyAlignment="1">
      <alignment vertical="center" wrapText="1"/>
    </xf>
    <xf numFmtId="0" fontId="0" fillId="0" borderId="0" xfId="0" applyBorder="1"/>
    <xf numFmtId="0" fontId="16" fillId="33" borderId="0" xfId="0" applyFont="1" applyFill="1" applyBorder="1" applyAlignment="1">
      <alignment horizontal="right"/>
    </xf>
    <xf numFmtId="164" fontId="18" fillId="33" borderId="0" xfId="0" applyNumberFormat="1" applyFont="1" applyFill="1" applyBorder="1"/>
    <xf numFmtId="0" fontId="0" fillId="33" borderId="0" xfId="0" applyFill="1" applyBorder="1" applyAlignment="1">
      <alignment horizontal="right"/>
    </xf>
    <xf numFmtId="0" fontId="0" fillId="33" borderId="0" xfId="0" applyFill="1" applyBorder="1" applyAlignment="1">
      <alignment horizontal="left"/>
    </xf>
    <xf numFmtId="0" fontId="26" fillId="33" borderId="0" xfId="0" applyFont="1" applyFill="1" applyBorder="1"/>
    <xf numFmtId="2" fontId="0" fillId="33" borderId="0" xfId="43" applyNumberFormat="1" applyFont="1" applyFill="1" applyBorder="1" applyAlignment="1">
      <alignment horizontal="right"/>
    </xf>
    <xf numFmtId="2" fontId="18" fillId="33" borderId="0" xfId="0" applyNumberFormat="1" applyFont="1" applyFill="1" applyBorder="1"/>
    <xf numFmtId="2" fontId="0" fillId="33" borderId="0" xfId="43" applyNumberFormat="1" applyFont="1" applyFill="1" applyBorder="1" applyAlignment="1">
      <alignment horizontal="left"/>
    </xf>
    <xf numFmtId="2" fontId="0" fillId="33" borderId="0" xfId="43" applyNumberFormat="1" applyFont="1" applyFill="1" applyBorder="1"/>
    <xf numFmtId="165" fontId="0" fillId="33" borderId="0" xfId="0" applyNumberFormat="1" applyFill="1" applyBorder="1" applyAlignment="1">
      <alignment horizontal="right"/>
    </xf>
    <xf numFmtId="165" fontId="18" fillId="33" borderId="0" xfId="0" applyNumberFormat="1" applyFont="1" applyFill="1" applyBorder="1"/>
    <xf numFmtId="165" fontId="0" fillId="33" borderId="0" xfId="0" applyNumberFormat="1" applyFill="1" applyBorder="1" applyAlignment="1">
      <alignment horizontal="left"/>
    </xf>
    <xf numFmtId="165" fontId="0" fillId="0" borderId="0" xfId="0" applyNumberFormat="1" applyFill="1" applyBorder="1"/>
    <xf numFmtId="165" fontId="0" fillId="0" borderId="0" xfId="0" applyNumberFormat="1" applyFill="1" applyBorder="1" applyAlignment="1">
      <alignment horizontal="left"/>
    </xf>
    <xf numFmtId="1" fontId="0" fillId="33" borderId="0" xfId="0" applyNumberFormat="1" applyFill="1" applyBorder="1" applyAlignment="1">
      <alignment horizontal="right"/>
    </xf>
    <xf numFmtId="1" fontId="18" fillId="33" borderId="0" xfId="0" applyNumberFormat="1" applyFont="1" applyFill="1" applyBorder="1"/>
    <xf numFmtId="1" fontId="0" fillId="33" borderId="0" xfId="0" applyNumberFormat="1" applyFill="1" applyBorder="1" applyAlignment="1">
      <alignment horizontal="left"/>
    </xf>
    <xf numFmtId="1" fontId="0" fillId="33" borderId="0" xfId="0" applyNumberFormat="1" applyFill="1" applyBorder="1"/>
    <xf numFmtId="165" fontId="0" fillId="33" borderId="0" xfId="0" applyNumberFormat="1" applyFill="1" applyBorder="1"/>
    <xf numFmtId="2" fontId="0" fillId="33" borderId="0" xfId="0" applyNumberFormat="1" applyFill="1" applyBorder="1" applyAlignment="1">
      <alignment horizontal="right"/>
    </xf>
    <xf numFmtId="2" fontId="0" fillId="33" borderId="0" xfId="0" applyNumberFormat="1" applyFill="1" applyBorder="1" applyAlignment="1">
      <alignment horizontal="left"/>
    </xf>
    <xf numFmtId="2" fontId="0" fillId="33" borderId="0" xfId="0" applyNumberFormat="1" applyFill="1" applyBorder="1"/>
    <xf numFmtId="2" fontId="0" fillId="33" borderId="0" xfId="0" applyNumberFormat="1" applyFill="1"/>
    <xf numFmtId="2" fontId="0" fillId="33" borderId="0" xfId="0" applyNumberFormat="1" applyFill="1" applyAlignment="1">
      <alignment horizontal="left"/>
    </xf>
    <xf numFmtId="165" fontId="0" fillId="33" borderId="0" xfId="0" applyNumberFormat="1" applyFill="1" applyAlignment="1">
      <alignment horizontal="center"/>
    </xf>
    <xf numFmtId="0" fontId="16" fillId="33" borderId="0" xfId="0" applyFont="1" applyFill="1" applyBorder="1" applyAlignment="1">
      <alignment horizontal="center"/>
    </xf>
    <xf numFmtId="0" fontId="0" fillId="33" borderId="0" xfId="0" applyFill="1" applyAlignment="1">
      <alignment horizontal="left"/>
    </xf>
    <xf numFmtId="0" fontId="16" fillId="0" borderId="0" xfId="0" applyFont="1" applyBorder="1"/>
    <xf numFmtId="0" fontId="0" fillId="0" borderId="0" xfId="0" applyFont="1" applyBorder="1"/>
    <xf numFmtId="0" fontId="0" fillId="0" borderId="16" xfId="0" applyBorder="1"/>
    <xf numFmtId="0" fontId="0" fillId="34" borderId="0" xfId="0" applyFill="1"/>
    <xf numFmtId="0" fontId="16" fillId="33" borderId="0" xfId="0" applyFont="1" applyFill="1" applyAlignment="1">
      <alignment horizontal="center"/>
    </xf>
    <xf numFmtId="0" fontId="16" fillId="33" borderId="20" xfId="0" applyFont="1" applyFill="1" applyBorder="1" applyAlignment="1">
      <alignment horizontal="center"/>
    </xf>
    <xf numFmtId="0" fontId="16" fillId="33" borderId="19" xfId="0" applyFont="1" applyFill="1" applyBorder="1" applyAlignment="1">
      <alignment horizontal="center"/>
    </xf>
    <xf numFmtId="0" fontId="16" fillId="33" borderId="21" xfId="0" applyFont="1" applyFill="1" applyBorder="1" applyAlignment="1">
      <alignment horizontal="center"/>
    </xf>
    <xf numFmtId="0" fontId="0" fillId="0" borderId="0" xfId="0" applyFill="1" applyAlignment="1">
      <alignment horizontal="center"/>
    </xf>
    <xf numFmtId="0" fontId="0" fillId="33" borderId="16" xfId="0" applyFont="1" applyFill="1" applyBorder="1" applyAlignment="1">
      <alignment horizontal="center"/>
    </xf>
    <xf numFmtId="0" fontId="0" fillId="33" borderId="18" xfId="0" applyFont="1" applyFill="1" applyBorder="1" applyAlignment="1">
      <alignment horizontal="center"/>
    </xf>
    <xf numFmtId="0" fontId="0" fillId="33" borderId="17" xfId="0" applyFont="1" applyFill="1" applyBorder="1" applyAlignment="1">
      <alignment horizontal="center" wrapText="1"/>
    </xf>
    <xf numFmtId="0" fontId="0" fillId="33" borderId="18" xfId="0" applyFont="1" applyFill="1" applyBorder="1" applyAlignment="1">
      <alignment horizontal="center" wrapText="1"/>
    </xf>
    <xf numFmtId="0" fontId="0" fillId="33" borderId="16" xfId="0" applyFont="1" applyFill="1" applyBorder="1" applyAlignment="1">
      <alignment horizontal="center" wrapText="1"/>
    </xf>
    <xf numFmtId="164" fontId="0" fillId="33" borderId="17" xfId="0" applyNumberFormat="1" applyFont="1" applyFill="1" applyBorder="1" applyAlignment="1">
      <alignment horizontal="center" wrapText="1"/>
    </xf>
    <xf numFmtId="0" fontId="0" fillId="33" borderId="22" xfId="0" applyFont="1" applyFill="1" applyBorder="1" applyAlignment="1">
      <alignment horizontal="center" wrapText="1"/>
    </xf>
    <xf numFmtId="0" fontId="0" fillId="33" borderId="20" xfId="0" applyFill="1" applyBorder="1" applyAlignment="1">
      <alignment horizontal="center"/>
    </xf>
    <xf numFmtId="0" fontId="0" fillId="33" borderId="0" xfId="0" applyFill="1" applyBorder="1" applyAlignment="1">
      <alignment horizontal="center"/>
    </xf>
    <xf numFmtId="0" fontId="0" fillId="33" borderId="19" xfId="0" applyFill="1" applyBorder="1" applyAlignment="1">
      <alignment horizontal="center"/>
    </xf>
    <xf numFmtId="0" fontId="0" fillId="33" borderId="0" xfId="0" applyFill="1" applyAlignment="1">
      <alignment horizontal="center"/>
    </xf>
    <xf numFmtId="0" fontId="0" fillId="33" borderId="0" xfId="0" applyFont="1" applyFill="1" applyBorder="1" applyAlignment="1">
      <alignment horizontal="center"/>
    </xf>
    <xf numFmtId="0" fontId="0" fillId="33" borderId="20" xfId="0" applyFont="1" applyFill="1" applyBorder="1" applyAlignment="1">
      <alignment horizontal="center"/>
    </xf>
    <xf numFmtId="0" fontId="0" fillId="33" borderId="19" xfId="0" applyFont="1" applyFill="1" applyBorder="1" applyAlignment="1">
      <alignment horizontal="center" wrapText="1"/>
    </xf>
    <xf numFmtId="0" fontId="0" fillId="33" borderId="20" xfId="0" applyFont="1" applyFill="1" applyBorder="1" applyAlignment="1">
      <alignment horizontal="center" wrapText="1"/>
    </xf>
    <xf numFmtId="0" fontId="0" fillId="33" borderId="0" xfId="0" applyFont="1" applyFill="1" applyBorder="1" applyAlignment="1">
      <alignment horizontal="center" wrapText="1"/>
    </xf>
    <xf numFmtId="164" fontId="0" fillId="33" borderId="19" xfId="0" applyNumberFormat="1" applyFont="1" applyFill="1" applyBorder="1" applyAlignment="1">
      <alignment horizontal="center" wrapText="1"/>
    </xf>
    <xf numFmtId="0" fontId="0" fillId="33" borderId="21" xfId="0" applyFont="1" applyFill="1" applyBorder="1" applyAlignment="1">
      <alignment horizontal="center" wrapText="1"/>
    </xf>
    <xf numFmtId="0" fontId="0" fillId="33" borderId="23" xfId="0" applyFill="1" applyBorder="1" applyAlignment="1">
      <alignment horizontal="center"/>
    </xf>
    <xf numFmtId="165" fontId="0" fillId="33" borderId="24" xfId="0" applyNumberFormat="1" applyFill="1" applyBorder="1" applyAlignment="1">
      <alignment horizontal="center"/>
    </xf>
    <xf numFmtId="1" fontId="0" fillId="33" borderId="25" xfId="0" applyNumberFormat="1" applyFill="1" applyBorder="1" applyAlignment="1">
      <alignment horizontal="center"/>
    </xf>
    <xf numFmtId="0" fontId="0" fillId="33" borderId="24" xfId="0" applyFill="1" applyBorder="1" applyAlignment="1">
      <alignment horizontal="center" wrapText="1"/>
    </xf>
    <xf numFmtId="0" fontId="0" fillId="33" borderId="23" xfId="0" applyFill="1" applyBorder="1" applyAlignment="1">
      <alignment horizontal="center" wrapText="1"/>
    </xf>
    <xf numFmtId="164" fontId="0" fillId="33" borderId="25" xfId="42" applyNumberFormat="1" applyFont="1" applyFill="1" applyBorder="1" applyAlignment="1">
      <alignment horizontal="center" wrapText="1"/>
    </xf>
    <xf numFmtId="0" fontId="0" fillId="33" borderId="24" xfId="0" applyFill="1" applyBorder="1" applyAlignment="1">
      <alignment horizontal="center"/>
    </xf>
    <xf numFmtId="0" fontId="0" fillId="33" borderId="25" xfId="0" applyFill="1" applyBorder="1" applyAlignment="1">
      <alignment horizontal="center"/>
    </xf>
    <xf numFmtId="0" fontId="0" fillId="33" borderId="26" xfId="0" applyFill="1" applyBorder="1" applyAlignment="1">
      <alignment horizontal="center"/>
    </xf>
    <xf numFmtId="165" fontId="18" fillId="33" borderId="27" xfId="0" applyNumberFormat="1" applyFont="1" applyFill="1" applyBorder="1" applyAlignment="1">
      <alignment horizontal="center"/>
    </xf>
    <xf numFmtId="2" fontId="0" fillId="33" borderId="28" xfId="0" applyNumberFormat="1" applyFill="1" applyBorder="1" applyAlignment="1">
      <alignment horizontal="center"/>
    </xf>
    <xf numFmtId="2" fontId="0" fillId="33" borderId="29" xfId="0" applyNumberFormat="1" applyFill="1" applyBorder="1" applyAlignment="1">
      <alignment horizontal="center"/>
    </xf>
    <xf numFmtId="2" fontId="0" fillId="33" borderId="30" xfId="0" applyNumberFormat="1" applyFill="1" applyBorder="1" applyAlignment="1">
      <alignment horizontal="center"/>
    </xf>
    <xf numFmtId="164" fontId="0" fillId="33" borderId="28" xfId="0" applyNumberFormat="1" applyFill="1" applyBorder="1" applyAlignment="1">
      <alignment horizontal="center"/>
    </xf>
    <xf numFmtId="164" fontId="0" fillId="33" borderId="29" xfId="0" applyNumberFormat="1" applyFill="1" applyBorder="1" applyAlignment="1">
      <alignment horizontal="center"/>
    </xf>
    <xf numFmtId="164" fontId="0" fillId="33" borderId="30" xfId="0" applyNumberFormat="1" applyFill="1" applyBorder="1" applyAlignment="1">
      <alignment horizontal="center"/>
    </xf>
    <xf numFmtId="166" fontId="0" fillId="33" borderId="29" xfId="43" applyNumberFormat="1" applyFont="1" applyFill="1" applyBorder="1" applyAlignment="1">
      <alignment horizontal="center"/>
    </xf>
    <xf numFmtId="165" fontId="0" fillId="33" borderId="31" xfId="0" applyNumberFormat="1" applyFill="1" applyBorder="1" applyAlignment="1">
      <alignment horizontal="center"/>
    </xf>
    <xf numFmtId="1" fontId="0" fillId="33" borderId="32" xfId="0" applyNumberFormat="1" applyFill="1" applyBorder="1" applyAlignment="1">
      <alignment horizontal="center"/>
    </xf>
    <xf numFmtId="165" fontId="0" fillId="33" borderId="31" xfId="0" applyNumberFormat="1" applyFill="1" applyBorder="1" applyAlignment="1">
      <alignment horizontal="center" wrapText="1"/>
    </xf>
    <xf numFmtId="2" fontId="0" fillId="33" borderId="27" xfId="0" applyNumberFormat="1" applyFill="1" applyBorder="1" applyAlignment="1">
      <alignment horizontal="center" wrapText="1"/>
    </xf>
    <xf numFmtId="164" fontId="0" fillId="33" borderId="32" xfId="42" applyNumberFormat="1" applyFont="1" applyFill="1" applyBorder="1" applyAlignment="1">
      <alignment horizontal="center" wrapText="1"/>
    </xf>
    <xf numFmtId="2" fontId="0" fillId="33" borderId="31" xfId="0" applyNumberFormat="1" applyFill="1" applyBorder="1" applyAlignment="1">
      <alignment horizontal="center" wrapText="1"/>
    </xf>
    <xf numFmtId="165" fontId="0" fillId="33" borderId="27" xfId="0" applyNumberFormat="1" applyFill="1" applyBorder="1" applyAlignment="1">
      <alignment horizontal="center" wrapText="1"/>
    </xf>
    <xf numFmtId="165" fontId="0" fillId="33" borderId="0" xfId="0" applyNumberFormat="1" applyFill="1" applyBorder="1" applyAlignment="1">
      <alignment horizontal="center" wrapText="1"/>
    </xf>
    <xf numFmtId="2" fontId="0" fillId="33" borderId="31" xfId="0" applyNumberFormat="1" applyFill="1" applyBorder="1" applyAlignment="1">
      <alignment horizontal="center"/>
    </xf>
    <xf numFmtId="2" fontId="0" fillId="33" borderId="27" xfId="0" applyNumberFormat="1" applyFill="1" applyBorder="1" applyAlignment="1">
      <alignment horizontal="center"/>
    </xf>
    <xf numFmtId="2" fontId="0" fillId="33" borderId="32" xfId="0" applyNumberFormat="1" applyFill="1" applyBorder="1" applyAlignment="1">
      <alignment horizontal="center"/>
    </xf>
    <xf numFmtId="0" fontId="0" fillId="33" borderId="33" xfId="0" applyFont="1" applyFill="1" applyBorder="1" applyAlignment="1">
      <alignment horizontal="center"/>
    </xf>
    <xf numFmtId="165" fontId="18" fillId="33" borderId="31" xfId="0" applyNumberFormat="1" applyFont="1" applyFill="1" applyBorder="1" applyAlignment="1">
      <alignment horizontal="center"/>
    </xf>
    <xf numFmtId="2" fontId="18" fillId="33" borderId="27" xfId="0" applyNumberFormat="1" applyFont="1" applyFill="1" applyBorder="1" applyAlignment="1">
      <alignment horizontal="center"/>
    </xf>
    <xf numFmtId="2" fontId="18" fillId="33" borderId="31" xfId="0" applyNumberFormat="1" applyFont="1" applyFill="1" applyBorder="1" applyAlignment="1">
      <alignment horizontal="center"/>
    </xf>
    <xf numFmtId="1" fontId="18" fillId="33" borderId="31" xfId="0" applyNumberFormat="1" applyFont="1" applyFill="1" applyBorder="1" applyAlignment="1">
      <alignment horizontal="center"/>
    </xf>
    <xf numFmtId="1" fontId="18" fillId="33" borderId="27" xfId="0" applyNumberFormat="1" applyFont="1" applyFill="1" applyBorder="1" applyAlignment="1">
      <alignment horizontal="center"/>
    </xf>
    <xf numFmtId="165" fontId="18" fillId="33" borderId="33" xfId="0" applyNumberFormat="1" applyFont="1" applyFill="1" applyBorder="1" applyAlignment="1">
      <alignment horizontal="center"/>
    </xf>
    <xf numFmtId="2" fontId="0" fillId="33" borderId="20" xfId="0" applyNumberFormat="1" applyFill="1" applyBorder="1" applyAlignment="1">
      <alignment horizontal="center"/>
    </xf>
    <xf numFmtId="2" fontId="0" fillId="33" borderId="0" xfId="0" applyNumberFormat="1" applyFill="1" applyBorder="1" applyAlignment="1">
      <alignment horizontal="center"/>
    </xf>
    <xf numFmtId="2" fontId="0" fillId="33" borderId="19" xfId="0" applyNumberFormat="1" applyFill="1" applyBorder="1" applyAlignment="1">
      <alignment horizontal="center"/>
    </xf>
    <xf numFmtId="166" fontId="0" fillId="33" borderId="0" xfId="43" applyNumberFormat="1" applyFont="1" applyFill="1" applyAlignment="1">
      <alignment horizontal="center"/>
    </xf>
    <xf numFmtId="166" fontId="0" fillId="33" borderId="0" xfId="43" applyNumberFormat="1" applyFont="1" applyFill="1" applyBorder="1" applyAlignment="1">
      <alignment horizontal="center"/>
    </xf>
    <xf numFmtId="165" fontId="0" fillId="33" borderId="20" xfId="0" applyNumberFormat="1" applyFill="1" applyBorder="1" applyAlignment="1">
      <alignment horizontal="center"/>
    </xf>
    <xf numFmtId="165" fontId="0" fillId="33" borderId="20" xfId="0" applyNumberFormat="1" applyFill="1" applyBorder="1" applyAlignment="1">
      <alignment horizontal="center" wrapText="1"/>
    </xf>
    <xf numFmtId="2" fontId="0" fillId="33" borderId="0" xfId="0" applyNumberFormat="1" applyFill="1" applyBorder="1" applyAlignment="1">
      <alignment horizontal="center" wrapText="1"/>
    </xf>
    <xf numFmtId="164" fontId="0" fillId="33" borderId="19" xfId="42" applyNumberFormat="1" applyFont="1" applyFill="1" applyBorder="1" applyAlignment="1">
      <alignment horizontal="center" wrapText="1"/>
    </xf>
    <xf numFmtId="2" fontId="0" fillId="33" borderId="20" xfId="0" applyNumberFormat="1" applyFill="1" applyBorder="1" applyAlignment="1">
      <alignment horizontal="center" wrapText="1"/>
    </xf>
    <xf numFmtId="0" fontId="0" fillId="33" borderId="21" xfId="0" applyFont="1" applyFill="1" applyBorder="1" applyAlignment="1">
      <alignment horizontal="center"/>
    </xf>
    <xf numFmtId="165" fontId="18" fillId="33" borderId="20" xfId="0" applyNumberFormat="1" applyFont="1" applyFill="1" applyBorder="1" applyAlignment="1">
      <alignment horizontal="center"/>
    </xf>
    <xf numFmtId="165" fontId="18" fillId="33" borderId="0" xfId="0" applyNumberFormat="1" applyFont="1" applyFill="1" applyBorder="1" applyAlignment="1">
      <alignment horizontal="center"/>
    </xf>
    <xf numFmtId="2" fontId="18" fillId="33" borderId="0" xfId="0" applyNumberFormat="1" applyFont="1" applyFill="1" applyBorder="1" applyAlignment="1">
      <alignment horizontal="center"/>
    </xf>
    <xf numFmtId="0" fontId="18" fillId="33" borderId="20" xfId="0" applyFont="1" applyFill="1" applyBorder="1" applyAlignment="1">
      <alignment horizontal="center"/>
    </xf>
    <xf numFmtId="0" fontId="18" fillId="33" borderId="0" xfId="0" applyFont="1" applyFill="1" applyBorder="1" applyAlignment="1">
      <alignment horizontal="center"/>
    </xf>
    <xf numFmtId="1" fontId="18" fillId="33" borderId="20" xfId="0" applyNumberFormat="1" applyFont="1" applyFill="1" applyBorder="1" applyAlignment="1">
      <alignment horizontal="center"/>
    </xf>
    <xf numFmtId="1" fontId="18" fillId="33" borderId="0" xfId="0" applyNumberFormat="1" applyFont="1" applyFill="1" applyBorder="1" applyAlignment="1">
      <alignment horizontal="center"/>
    </xf>
    <xf numFmtId="165" fontId="18" fillId="33" borderId="21" xfId="0" applyNumberFormat="1" applyFont="1" applyFill="1" applyBorder="1" applyAlignment="1">
      <alignment horizontal="center"/>
    </xf>
    <xf numFmtId="2" fontId="18" fillId="33" borderId="20" xfId="0" applyNumberFormat="1" applyFont="1" applyFill="1" applyBorder="1" applyAlignment="1">
      <alignment horizontal="center"/>
    </xf>
    <xf numFmtId="165" fontId="0" fillId="33" borderId="28" xfId="0" applyNumberFormat="1" applyFill="1" applyBorder="1" applyAlignment="1">
      <alignment horizontal="center"/>
    </xf>
    <xf numFmtId="165" fontId="0" fillId="33" borderId="28" xfId="0" applyNumberFormat="1" applyFill="1" applyBorder="1" applyAlignment="1">
      <alignment horizontal="center" wrapText="1"/>
    </xf>
    <xf numFmtId="2" fontId="0" fillId="33" borderId="29" xfId="0" applyNumberFormat="1" applyFill="1" applyBorder="1" applyAlignment="1">
      <alignment horizontal="center" wrapText="1"/>
    </xf>
    <xf numFmtId="164" fontId="0" fillId="33" borderId="30" xfId="42" applyNumberFormat="1" applyFont="1" applyFill="1" applyBorder="1" applyAlignment="1">
      <alignment horizontal="center" wrapText="1"/>
    </xf>
    <xf numFmtId="2" fontId="0" fillId="33" borderId="28" xfId="0" applyNumberFormat="1" applyFill="1" applyBorder="1" applyAlignment="1">
      <alignment horizontal="center" wrapText="1"/>
    </xf>
    <xf numFmtId="165" fontId="0" fillId="33" borderId="29" xfId="0" applyNumberFormat="1" applyFill="1" applyBorder="1" applyAlignment="1">
      <alignment horizontal="center" wrapText="1"/>
    </xf>
    <xf numFmtId="0" fontId="0" fillId="33" borderId="34" xfId="0" applyFont="1" applyFill="1" applyBorder="1" applyAlignment="1">
      <alignment horizontal="center"/>
    </xf>
    <xf numFmtId="165" fontId="18" fillId="33" borderId="28" xfId="0" applyNumberFormat="1" applyFont="1" applyFill="1" applyBorder="1" applyAlignment="1">
      <alignment horizontal="center"/>
    </xf>
    <xf numFmtId="165" fontId="18" fillId="33" borderId="29" xfId="0" applyNumberFormat="1" applyFont="1" applyFill="1" applyBorder="1" applyAlignment="1">
      <alignment horizontal="center"/>
    </xf>
    <xf numFmtId="2" fontId="18" fillId="33" borderId="29" xfId="0" applyNumberFormat="1" applyFont="1" applyFill="1" applyBorder="1" applyAlignment="1">
      <alignment horizontal="center"/>
    </xf>
    <xf numFmtId="2" fontId="18" fillId="33" borderId="28" xfId="0" applyNumberFormat="1" applyFont="1" applyFill="1" applyBorder="1" applyAlignment="1">
      <alignment horizontal="center"/>
    </xf>
    <xf numFmtId="1" fontId="18" fillId="33" borderId="28" xfId="0" applyNumberFormat="1" applyFont="1" applyFill="1" applyBorder="1" applyAlignment="1">
      <alignment horizontal="center"/>
    </xf>
    <xf numFmtId="1" fontId="18" fillId="33" borderId="29" xfId="0" applyNumberFormat="1" applyFont="1" applyFill="1" applyBorder="1" applyAlignment="1">
      <alignment horizontal="center"/>
    </xf>
    <xf numFmtId="164" fontId="18" fillId="33" borderId="29" xfId="0" applyNumberFormat="1" applyFont="1" applyFill="1" applyBorder="1" applyAlignment="1">
      <alignment horizontal="center"/>
    </xf>
    <xf numFmtId="165" fontId="18" fillId="33" borderId="34" xfId="0" applyNumberFormat="1" applyFont="1" applyFill="1" applyBorder="1" applyAlignment="1">
      <alignment horizontal="center"/>
    </xf>
    <xf numFmtId="0" fontId="18" fillId="33" borderId="31" xfId="0" applyFont="1" applyFill="1" applyBorder="1" applyAlignment="1">
      <alignment horizontal="center"/>
    </xf>
    <xf numFmtId="0" fontId="18" fillId="33" borderId="27" xfId="0" applyFont="1" applyFill="1" applyBorder="1" applyAlignment="1">
      <alignment horizontal="center"/>
    </xf>
    <xf numFmtId="164" fontId="18" fillId="33" borderId="27" xfId="0" applyNumberFormat="1" applyFont="1" applyFill="1" applyBorder="1" applyAlignment="1">
      <alignment horizontal="center"/>
    </xf>
    <xf numFmtId="166" fontId="0" fillId="33" borderId="27" xfId="43" applyNumberFormat="1" applyFont="1" applyFill="1" applyBorder="1" applyAlignment="1">
      <alignment horizontal="center"/>
    </xf>
    <xf numFmtId="164" fontId="18" fillId="33" borderId="0" xfId="0" applyNumberFormat="1" applyFont="1" applyFill="1" applyBorder="1" applyAlignment="1">
      <alignment horizontal="center"/>
    </xf>
    <xf numFmtId="2" fontId="0" fillId="33" borderId="19" xfId="0" applyNumberFormat="1" applyFill="1" applyBorder="1" applyAlignment="1">
      <alignment horizontal="center" wrapText="1"/>
    </xf>
    <xf numFmtId="166" fontId="0" fillId="33" borderId="19" xfId="43" applyNumberFormat="1" applyFont="1" applyFill="1" applyBorder="1" applyAlignment="1">
      <alignment horizontal="center"/>
    </xf>
    <xf numFmtId="0" fontId="0" fillId="0" borderId="0" xfId="0" applyFill="1" applyBorder="1" applyAlignment="1">
      <alignment horizontal="center"/>
    </xf>
    <xf numFmtId="0" fontId="0" fillId="33" borderId="28" xfId="0" applyFill="1" applyBorder="1" applyAlignment="1">
      <alignment horizontal="center"/>
    </xf>
    <xf numFmtId="0" fontId="0" fillId="33" borderId="30" xfId="0" applyFill="1" applyBorder="1" applyAlignment="1">
      <alignment horizontal="center"/>
    </xf>
    <xf numFmtId="2" fontId="27" fillId="33" borderId="29" xfId="0" applyNumberFormat="1" applyFont="1" applyFill="1" applyBorder="1" applyAlignment="1">
      <alignment horizontal="center"/>
    </xf>
    <xf numFmtId="0" fontId="0" fillId="33" borderId="0" xfId="0" applyFill="1" applyBorder="1" applyAlignment="1">
      <alignment horizontal="center" vertical="center" wrapText="1"/>
    </xf>
    <xf numFmtId="0" fontId="0" fillId="33" borderId="0" xfId="0" applyFill="1" applyBorder="1" applyAlignment="1">
      <alignment horizontal="center" wrapText="1"/>
    </xf>
    <xf numFmtId="0" fontId="0" fillId="33" borderId="0" xfId="0" applyFill="1" applyBorder="1" applyAlignment="1">
      <alignment vertical="center" wrapText="1"/>
    </xf>
    <xf numFmtId="0" fontId="0" fillId="33" borderId="29" xfId="0" applyFill="1" applyBorder="1" applyAlignment="1">
      <alignment horizontal="center" wrapText="1"/>
    </xf>
    <xf numFmtId="0" fontId="18" fillId="33" borderId="28" xfId="0" applyFont="1" applyFill="1" applyBorder="1" applyAlignment="1">
      <alignment horizontal="center"/>
    </xf>
    <xf numFmtId="0" fontId="18" fillId="33" borderId="29" xfId="0" applyFont="1" applyFill="1" applyBorder="1" applyAlignment="1">
      <alignment horizontal="center"/>
    </xf>
    <xf numFmtId="164" fontId="0" fillId="33" borderId="34" xfId="0" applyNumberFormat="1" applyFill="1" applyBorder="1" applyAlignment="1">
      <alignment horizontal="center"/>
    </xf>
    <xf numFmtId="0" fontId="28" fillId="0" borderId="0" xfId="0" applyFont="1" applyFill="1" applyBorder="1" applyAlignment="1">
      <alignment horizontal="center"/>
    </xf>
    <xf numFmtId="0" fontId="28" fillId="0" borderId="0" xfId="0" applyFont="1" applyFill="1" applyAlignment="1">
      <alignment horizontal="center"/>
    </xf>
    <xf numFmtId="0" fontId="28" fillId="0" borderId="0" xfId="0" applyFont="1"/>
    <xf numFmtId="0" fontId="0" fillId="34" borderId="0" xfId="0" applyFill="1" applyBorder="1"/>
    <xf numFmtId="165" fontId="0" fillId="34" borderId="0" xfId="0" applyNumberFormat="1" applyFill="1" applyBorder="1"/>
    <xf numFmtId="2" fontId="0" fillId="34" borderId="0" xfId="0" applyNumberFormat="1" applyFill="1"/>
    <xf numFmtId="165" fontId="16" fillId="33" borderId="20" xfId="0" applyNumberFormat="1" applyFont="1" applyFill="1" applyBorder="1" applyAlignment="1">
      <alignment horizontal="center"/>
    </xf>
    <xf numFmtId="0" fontId="16" fillId="33" borderId="20" xfId="0" applyFont="1" applyFill="1" applyBorder="1" applyAlignment="1">
      <alignment wrapText="1"/>
    </xf>
    <xf numFmtId="0" fontId="16" fillId="33" borderId="0" xfId="0" applyFont="1" applyFill="1" applyBorder="1" applyAlignment="1">
      <alignment wrapText="1"/>
    </xf>
    <xf numFmtId="0" fontId="16" fillId="33" borderId="19" xfId="0" applyFont="1" applyFill="1" applyBorder="1" applyAlignment="1">
      <alignment horizontal="center" wrapText="1"/>
    </xf>
    <xf numFmtId="0" fontId="0" fillId="33" borderId="25" xfId="0" applyFill="1" applyBorder="1" applyAlignment="1">
      <alignment horizontal="center" wrapText="1"/>
    </xf>
    <xf numFmtId="167" fontId="0" fillId="33" borderId="29" xfId="43" applyNumberFormat="1" applyFont="1" applyFill="1" applyBorder="1" applyAlignment="1">
      <alignment horizontal="center"/>
    </xf>
    <xf numFmtId="167" fontId="0" fillId="33" borderId="30" xfId="43" applyNumberFormat="1" applyFont="1" applyFill="1" applyBorder="1" applyAlignment="1">
      <alignment horizontal="center"/>
    </xf>
    <xf numFmtId="165" fontId="0" fillId="33" borderId="32" xfId="0" applyNumberFormat="1" applyFill="1" applyBorder="1" applyAlignment="1">
      <alignment horizontal="center" wrapText="1"/>
    </xf>
    <xf numFmtId="165" fontId="0" fillId="33" borderId="33" xfId="0" applyNumberFormat="1" applyFill="1" applyBorder="1" applyAlignment="1">
      <alignment horizontal="center" wrapText="1"/>
    </xf>
    <xf numFmtId="165" fontId="0" fillId="33" borderId="27" xfId="0" applyNumberFormat="1" applyFont="1" applyFill="1" applyBorder="1" applyAlignment="1">
      <alignment horizontal="center" wrapText="1"/>
    </xf>
    <xf numFmtId="166" fontId="18" fillId="33" borderId="27" xfId="43" applyNumberFormat="1" applyFont="1" applyFill="1" applyBorder="1" applyAlignment="1">
      <alignment horizontal="center"/>
    </xf>
    <xf numFmtId="165" fontId="0" fillId="33" borderId="19" xfId="0" applyNumberFormat="1" applyFill="1" applyBorder="1" applyAlignment="1">
      <alignment horizontal="center" wrapText="1"/>
    </xf>
    <xf numFmtId="165" fontId="0" fillId="33" borderId="21" xfId="0" applyNumberFormat="1" applyFill="1" applyBorder="1" applyAlignment="1">
      <alignment horizontal="center" wrapText="1"/>
    </xf>
    <xf numFmtId="165" fontId="0" fillId="33" borderId="0" xfId="0" applyNumberFormat="1" applyFont="1" applyFill="1" applyBorder="1" applyAlignment="1">
      <alignment horizontal="center" wrapText="1"/>
    </xf>
    <xf numFmtId="166" fontId="18" fillId="33" borderId="0" xfId="43" applyNumberFormat="1" applyFont="1" applyFill="1" applyBorder="1" applyAlignment="1">
      <alignment horizontal="center"/>
    </xf>
    <xf numFmtId="164" fontId="18" fillId="33" borderId="0" xfId="43" applyNumberFormat="1" applyFont="1" applyFill="1" applyBorder="1" applyAlignment="1">
      <alignment horizontal="center"/>
    </xf>
    <xf numFmtId="165" fontId="0" fillId="33" borderId="30" xfId="0" applyNumberFormat="1" applyFill="1" applyBorder="1" applyAlignment="1">
      <alignment horizontal="center" wrapText="1"/>
    </xf>
    <xf numFmtId="165" fontId="0" fillId="33" borderId="34" xfId="0" applyNumberFormat="1" applyFill="1" applyBorder="1" applyAlignment="1">
      <alignment horizontal="center" wrapText="1"/>
    </xf>
    <xf numFmtId="2" fontId="21" fillId="33" borderId="29" xfId="0" applyNumberFormat="1" applyFont="1" applyFill="1" applyBorder="1" applyAlignment="1">
      <alignment horizontal="center" wrapText="1"/>
    </xf>
    <xf numFmtId="165" fontId="0" fillId="33" borderId="29" xfId="0" applyNumberFormat="1" applyFont="1" applyFill="1" applyBorder="1" applyAlignment="1">
      <alignment horizontal="center" wrapText="1"/>
    </xf>
    <xf numFmtId="164" fontId="18" fillId="33" borderId="29" xfId="43" applyNumberFormat="1" applyFont="1" applyFill="1" applyBorder="1" applyAlignment="1">
      <alignment horizontal="center"/>
    </xf>
    <xf numFmtId="166" fontId="0" fillId="33" borderId="30" xfId="43" applyNumberFormat="1" applyFont="1" applyFill="1" applyBorder="1" applyAlignment="1">
      <alignment horizontal="center"/>
    </xf>
    <xf numFmtId="164" fontId="18" fillId="33" borderId="27" xfId="43" applyNumberFormat="1" applyFont="1" applyFill="1" applyBorder="1" applyAlignment="1">
      <alignment horizontal="center"/>
    </xf>
    <xf numFmtId="166" fontId="0" fillId="33" borderId="32" xfId="43" applyNumberFormat="1" applyFont="1" applyFill="1" applyBorder="1" applyAlignment="1">
      <alignment horizontal="center"/>
    </xf>
    <xf numFmtId="165" fontId="0" fillId="33" borderId="20" xfId="0" applyNumberFormat="1" applyFont="1" applyFill="1" applyBorder="1" applyAlignment="1">
      <alignment horizontal="center" wrapText="1"/>
    </xf>
    <xf numFmtId="165" fontId="0" fillId="33" borderId="0" xfId="0" applyNumberFormat="1" applyFill="1" applyBorder="1" applyAlignment="1">
      <alignment horizontal="center"/>
    </xf>
    <xf numFmtId="164" fontId="0" fillId="33" borderId="20" xfId="0" applyNumberFormat="1" applyFill="1" applyBorder="1" applyAlignment="1">
      <alignment horizontal="center"/>
    </xf>
    <xf numFmtId="164" fontId="0" fillId="33" borderId="0" xfId="0" applyNumberFormat="1" applyFill="1" applyBorder="1" applyAlignment="1">
      <alignment horizontal="center"/>
    </xf>
    <xf numFmtId="164" fontId="0" fillId="33" borderId="19" xfId="0" applyNumberFormat="1" applyFill="1" applyBorder="1" applyAlignment="1">
      <alignment horizontal="center"/>
    </xf>
    <xf numFmtId="167" fontId="0" fillId="33" borderId="0" xfId="43" applyNumberFormat="1" applyFont="1" applyFill="1" applyBorder="1" applyAlignment="1">
      <alignment horizontal="center"/>
    </xf>
    <xf numFmtId="167" fontId="0" fillId="33" borderId="19" xfId="43" applyNumberFormat="1" applyFont="1" applyFill="1" applyBorder="1" applyAlignment="1">
      <alignment horizontal="center"/>
    </xf>
    <xf numFmtId="1" fontId="28" fillId="33" borderId="0" xfId="0" applyNumberFormat="1" applyFont="1" applyFill="1" applyBorder="1" applyAlignment="1">
      <alignment horizontal="center"/>
    </xf>
    <xf numFmtId="2" fontId="28" fillId="33" borderId="19" xfId="0" applyNumberFormat="1" applyFont="1" applyFill="1" applyBorder="1" applyAlignment="1">
      <alignment horizontal="center"/>
    </xf>
    <xf numFmtId="165" fontId="28" fillId="33" borderId="0" xfId="0" applyNumberFormat="1" applyFont="1" applyFill="1" applyBorder="1" applyAlignment="1">
      <alignment horizontal="center" wrapText="1"/>
    </xf>
    <xf numFmtId="0" fontId="28" fillId="33" borderId="0" xfId="0" applyFont="1" applyFill="1" applyBorder="1" applyAlignment="1">
      <alignment horizontal="center" wrapText="1"/>
    </xf>
    <xf numFmtId="164" fontId="28" fillId="33" borderId="19" xfId="42" applyNumberFormat="1" applyFont="1" applyFill="1" applyBorder="1" applyAlignment="1">
      <alignment horizontal="center" wrapText="1"/>
    </xf>
    <xf numFmtId="2" fontId="28" fillId="33" borderId="0" xfId="0" applyNumberFormat="1" applyFont="1" applyFill="1" applyBorder="1" applyAlignment="1">
      <alignment horizontal="center" wrapText="1"/>
    </xf>
    <xf numFmtId="165" fontId="28" fillId="33" borderId="19" xfId="0" applyNumberFormat="1" applyFont="1" applyFill="1" applyBorder="1" applyAlignment="1">
      <alignment horizontal="center" wrapText="1"/>
    </xf>
    <xf numFmtId="165" fontId="28" fillId="33" borderId="21" xfId="0" applyNumberFormat="1" applyFont="1" applyFill="1" applyBorder="1" applyAlignment="1">
      <alignment horizontal="center" wrapText="1"/>
    </xf>
    <xf numFmtId="165" fontId="28" fillId="33" borderId="20" xfId="0" applyNumberFormat="1" applyFont="1" applyFill="1" applyBorder="1" applyAlignment="1">
      <alignment horizontal="center" wrapText="1"/>
    </xf>
    <xf numFmtId="165" fontId="29" fillId="33" borderId="0" xfId="0" applyNumberFormat="1" applyFont="1" applyFill="1" applyBorder="1" applyAlignment="1">
      <alignment horizontal="center"/>
    </xf>
    <xf numFmtId="165" fontId="29" fillId="33" borderId="21" xfId="0" applyNumberFormat="1" applyFont="1" applyFill="1" applyBorder="1" applyAlignment="1">
      <alignment horizontal="center"/>
    </xf>
    <xf numFmtId="164" fontId="28" fillId="33" borderId="20" xfId="0" applyNumberFormat="1" applyFont="1" applyFill="1" applyBorder="1" applyAlignment="1">
      <alignment horizontal="center"/>
    </xf>
    <xf numFmtId="164" fontId="28" fillId="33" borderId="0" xfId="0" applyNumberFormat="1" applyFont="1" applyFill="1" applyBorder="1" applyAlignment="1">
      <alignment horizontal="center"/>
    </xf>
    <xf numFmtId="164" fontId="28" fillId="33" borderId="19" xfId="0" applyNumberFormat="1" applyFont="1" applyFill="1" applyBorder="1" applyAlignment="1">
      <alignment horizontal="center"/>
    </xf>
    <xf numFmtId="167" fontId="28" fillId="33" borderId="0" xfId="43" applyNumberFormat="1" applyFont="1" applyFill="1" applyAlignment="1">
      <alignment horizontal="center"/>
    </xf>
    <xf numFmtId="167" fontId="28" fillId="33" borderId="0" xfId="43" applyNumberFormat="1" applyFont="1" applyFill="1" applyBorder="1" applyAlignment="1">
      <alignment horizontal="center"/>
    </xf>
    <xf numFmtId="167" fontId="28" fillId="33" borderId="19" xfId="43" applyNumberFormat="1" applyFont="1" applyFill="1" applyBorder="1" applyAlignment="1">
      <alignment horizontal="center"/>
    </xf>
    <xf numFmtId="0" fontId="0" fillId="0" borderId="0" xfId="0" applyFill="1"/>
    <xf numFmtId="164" fontId="0" fillId="0" borderId="0" xfId="0" applyNumberFormat="1" applyFill="1" applyBorder="1" applyAlignment="1">
      <alignment horizontal="center" wrapText="1"/>
    </xf>
    <xf numFmtId="165" fontId="0" fillId="0" borderId="0" xfId="0" applyNumberFormat="1"/>
    <xf numFmtId="2" fontId="0" fillId="0" borderId="0" xfId="0" applyNumberFormat="1"/>
    <xf numFmtId="0" fontId="0" fillId="33" borderId="29" xfId="0" applyFill="1" applyBorder="1" applyAlignment="1">
      <alignment horizontal="center"/>
    </xf>
    <xf numFmtId="0" fontId="0" fillId="33" borderId="34" xfId="0" applyFill="1" applyBorder="1" applyAlignment="1">
      <alignment horizontal="center"/>
    </xf>
    <xf numFmtId="0" fontId="0" fillId="33" borderId="18" xfId="0" applyFill="1" applyBorder="1" applyAlignment="1">
      <alignment horizontal="center"/>
    </xf>
    <xf numFmtId="0" fontId="0" fillId="33" borderId="16" xfId="0" applyFill="1" applyBorder="1" applyAlignment="1">
      <alignment horizontal="center"/>
    </xf>
    <xf numFmtId="0" fontId="0" fillId="33" borderId="17" xfId="0" applyFill="1" applyBorder="1" applyAlignment="1">
      <alignment horizontal="center"/>
    </xf>
    <xf numFmtId="0" fontId="0" fillId="33" borderId="29" xfId="0" applyFont="1" applyFill="1" applyBorder="1" applyAlignment="1">
      <alignment horizontal="center"/>
    </xf>
    <xf numFmtId="0" fontId="16" fillId="33" borderId="22" xfId="0" applyFont="1" applyFill="1" applyBorder="1" applyAlignment="1">
      <alignment horizontal="center"/>
    </xf>
    <xf numFmtId="167" fontId="0" fillId="34" borderId="0" xfId="43" applyNumberFormat="1" applyFont="1" applyFill="1" applyBorder="1"/>
    <xf numFmtId="167" fontId="0" fillId="34" borderId="19" xfId="43" applyNumberFormat="1" applyFont="1" applyFill="1" applyBorder="1"/>
    <xf numFmtId="0" fontId="16" fillId="33" borderId="0" xfId="0" applyFont="1" applyFill="1" applyBorder="1" applyAlignment="1">
      <alignment horizontal="center" wrapText="1"/>
    </xf>
    <xf numFmtId="0" fontId="0" fillId="0" borderId="16" xfId="0" applyFill="1" applyBorder="1" applyAlignment="1">
      <alignment horizontal="center"/>
    </xf>
    <xf numFmtId="2" fontId="18" fillId="33" borderId="19" xfId="0" applyNumberFormat="1" applyFont="1" applyFill="1" applyBorder="1" applyAlignment="1">
      <alignment horizontal="center"/>
    </xf>
    <xf numFmtId="165" fontId="18" fillId="33" borderId="19" xfId="0" applyNumberFormat="1" applyFont="1" applyFill="1" applyBorder="1" applyAlignment="1">
      <alignment horizontal="center"/>
    </xf>
    <xf numFmtId="164" fontId="0" fillId="33" borderId="0" xfId="43" applyNumberFormat="1" applyFont="1" applyFill="1" applyAlignment="1">
      <alignment horizontal="center"/>
    </xf>
    <xf numFmtId="164" fontId="0" fillId="33" borderId="0" xfId="43" applyNumberFormat="1" applyFont="1" applyFill="1" applyBorder="1" applyAlignment="1">
      <alignment horizontal="center"/>
    </xf>
    <xf numFmtId="166" fontId="0" fillId="33" borderId="20" xfId="43" applyNumberFormat="1" applyFont="1" applyFill="1" applyBorder="1" applyAlignment="1">
      <alignment horizontal="center"/>
    </xf>
    <xf numFmtId="164" fontId="18" fillId="33" borderId="19" xfId="0" applyNumberFormat="1" applyFont="1" applyFill="1" applyBorder="1" applyAlignment="1">
      <alignment horizontal="center"/>
    </xf>
    <xf numFmtId="0" fontId="0" fillId="33" borderId="29" xfId="0" applyFill="1" applyBorder="1"/>
    <xf numFmtId="0" fontId="0" fillId="33" borderId="27" xfId="0" applyFill="1" applyBorder="1" applyAlignment="1">
      <alignment horizontal="center" wrapText="1"/>
    </xf>
    <xf numFmtId="2" fontId="0" fillId="33" borderId="32" xfId="0" applyNumberFormat="1" applyFill="1" applyBorder="1" applyAlignment="1">
      <alignment horizontal="center" wrapText="1"/>
    </xf>
    <xf numFmtId="0" fontId="0" fillId="33" borderId="31" xfId="0" applyFill="1" applyBorder="1" applyAlignment="1">
      <alignment horizontal="center"/>
    </xf>
    <xf numFmtId="0" fontId="0" fillId="33" borderId="32" xfId="0" applyFill="1" applyBorder="1" applyAlignment="1">
      <alignment horizontal="center"/>
    </xf>
    <xf numFmtId="2" fontId="18" fillId="33" borderId="32" xfId="0" applyNumberFormat="1" applyFont="1" applyFill="1" applyBorder="1" applyAlignment="1">
      <alignment horizontal="center"/>
    </xf>
    <xf numFmtId="164" fontId="18" fillId="33" borderId="32" xfId="0" applyNumberFormat="1" applyFont="1" applyFill="1" applyBorder="1" applyAlignment="1">
      <alignment horizontal="center"/>
    </xf>
    <xf numFmtId="165" fontId="18" fillId="33" borderId="32" xfId="0" applyNumberFormat="1" applyFont="1" applyFill="1" applyBorder="1" applyAlignment="1">
      <alignment horizontal="center"/>
    </xf>
    <xf numFmtId="164" fontId="0" fillId="33" borderId="31" xfId="0" applyNumberFormat="1" applyFill="1" applyBorder="1" applyAlignment="1">
      <alignment horizontal="center"/>
    </xf>
    <xf numFmtId="164" fontId="0" fillId="33" borderId="27" xfId="0" applyNumberFormat="1" applyFill="1" applyBorder="1" applyAlignment="1">
      <alignment horizontal="center"/>
    </xf>
    <xf numFmtId="164" fontId="0" fillId="33" borderId="32" xfId="0" applyNumberFormat="1" applyFill="1" applyBorder="1" applyAlignment="1">
      <alignment horizontal="center"/>
    </xf>
    <xf numFmtId="166" fontId="0" fillId="33" borderId="31" xfId="43" applyNumberFormat="1" applyFont="1" applyFill="1" applyBorder="1" applyAlignment="1">
      <alignment horizontal="center"/>
    </xf>
    <xf numFmtId="2" fontId="0" fillId="33" borderId="0" xfId="0" applyNumberFormat="1" applyFill="1" applyAlignment="1">
      <alignment horizontal="center"/>
    </xf>
    <xf numFmtId="165" fontId="0" fillId="33" borderId="0" xfId="42" applyNumberFormat="1" applyFont="1" applyFill="1" applyBorder="1" applyAlignment="1">
      <alignment horizontal="center" wrapText="1"/>
    </xf>
    <xf numFmtId="2" fontId="0" fillId="33" borderId="0" xfId="42" applyNumberFormat="1" applyFont="1" applyFill="1" applyBorder="1" applyAlignment="1">
      <alignment horizontal="center" wrapText="1"/>
    </xf>
    <xf numFmtId="164" fontId="0" fillId="33" borderId="0" xfId="42" applyNumberFormat="1" applyFont="1" applyFill="1" applyBorder="1" applyAlignment="1">
      <alignment horizontal="center"/>
    </xf>
    <xf numFmtId="164" fontId="0" fillId="33" borderId="19" xfId="42" applyNumberFormat="1" applyFont="1" applyFill="1" applyBorder="1" applyAlignment="1">
      <alignment horizontal="center"/>
    </xf>
    <xf numFmtId="164" fontId="0" fillId="33" borderId="21" xfId="42" applyNumberFormat="1" applyFont="1" applyFill="1" applyBorder="1" applyAlignment="1">
      <alignment horizontal="center"/>
    </xf>
    <xf numFmtId="165" fontId="18" fillId="34" borderId="0" xfId="0" applyNumberFormat="1" applyFont="1" applyFill="1" applyBorder="1" applyAlignment="1">
      <alignment horizontal="center"/>
    </xf>
    <xf numFmtId="164" fontId="0" fillId="34" borderId="0" xfId="0" applyNumberFormat="1" applyFill="1"/>
    <xf numFmtId="1" fontId="0" fillId="33" borderId="13" xfId="0" applyNumberFormat="1" applyFill="1" applyBorder="1" applyAlignment="1">
      <alignment horizontal="center"/>
    </xf>
    <xf numFmtId="2" fontId="0" fillId="33" borderId="14" xfId="0" applyNumberFormat="1" applyFill="1" applyBorder="1" applyAlignment="1">
      <alignment horizontal="center"/>
    </xf>
    <xf numFmtId="165" fontId="0" fillId="33" borderId="13" xfId="0" applyNumberFormat="1" applyFill="1" applyBorder="1" applyAlignment="1">
      <alignment horizontal="center" wrapText="1"/>
    </xf>
    <xf numFmtId="0" fontId="0" fillId="33" borderId="13" xfId="0" applyFill="1" applyBorder="1" applyAlignment="1">
      <alignment horizontal="center" wrapText="1"/>
    </xf>
    <xf numFmtId="2" fontId="0" fillId="33" borderId="15" xfId="0" applyNumberFormat="1" applyFill="1" applyBorder="1" applyAlignment="1">
      <alignment horizontal="center" wrapText="1"/>
    </xf>
    <xf numFmtId="165" fontId="0" fillId="33" borderId="14" xfId="0" applyNumberFormat="1" applyFill="1" applyBorder="1" applyAlignment="1">
      <alignment horizontal="center" wrapText="1"/>
    </xf>
    <xf numFmtId="2" fontId="0" fillId="33" borderId="14" xfId="0" applyNumberFormat="1" applyFill="1" applyBorder="1" applyAlignment="1">
      <alignment horizontal="center" wrapText="1"/>
    </xf>
    <xf numFmtId="165" fontId="0" fillId="33" borderId="35" xfId="0" applyNumberFormat="1" applyFill="1" applyBorder="1" applyAlignment="1">
      <alignment horizontal="center" wrapText="1"/>
    </xf>
    <xf numFmtId="165" fontId="0" fillId="33" borderId="15" xfId="0" applyNumberFormat="1" applyFill="1" applyBorder="1" applyAlignment="1">
      <alignment horizontal="center" wrapText="1"/>
    </xf>
    <xf numFmtId="165" fontId="0" fillId="33" borderId="13" xfId="0" applyNumberFormat="1" applyFont="1" applyFill="1" applyBorder="1" applyAlignment="1">
      <alignment horizontal="center" wrapText="1"/>
    </xf>
    <xf numFmtId="0" fontId="0" fillId="33" borderId="13" xfId="0" applyFill="1" applyBorder="1" applyAlignment="1">
      <alignment horizontal="center"/>
    </xf>
    <xf numFmtId="165" fontId="18" fillId="33" borderId="13" xfId="0" applyNumberFormat="1" applyFont="1" applyFill="1" applyBorder="1" applyAlignment="1">
      <alignment horizontal="center"/>
    </xf>
    <xf numFmtId="165" fontId="18" fillId="33" borderId="14" xfId="0" applyNumberFormat="1" applyFont="1" applyFill="1" applyBorder="1" applyAlignment="1">
      <alignment horizontal="center"/>
    </xf>
    <xf numFmtId="164" fontId="0" fillId="33" borderId="15" xfId="0" applyNumberFormat="1" applyFill="1" applyBorder="1" applyAlignment="1">
      <alignment horizontal="center"/>
    </xf>
    <xf numFmtId="164" fontId="0" fillId="33" borderId="13" xfId="0" applyNumberFormat="1" applyFill="1" applyBorder="1" applyAlignment="1">
      <alignment horizontal="center"/>
    </xf>
    <xf numFmtId="164" fontId="0" fillId="33" borderId="14" xfId="0" applyNumberFormat="1" applyFill="1" applyBorder="1" applyAlignment="1">
      <alignment horizontal="center"/>
    </xf>
    <xf numFmtId="2" fontId="0" fillId="33" borderId="21" xfId="0" applyNumberFormat="1" applyFill="1" applyBorder="1" applyAlignment="1">
      <alignment horizontal="center" wrapText="1"/>
    </xf>
    <xf numFmtId="165" fontId="0" fillId="33" borderId="27" xfId="0" applyNumberFormat="1" applyFill="1" applyBorder="1" applyAlignment="1">
      <alignment horizontal="center"/>
    </xf>
    <xf numFmtId="0" fontId="0" fillId="33" borderId="27" xfId="0" applyFill="1" applyBorder="1" applyAlignment="1">
      <alignment horizontal="center"/>
    </xf>
    <xf numFmtId="2" fontId="0" fillId="33" borderId="33" xfId="0" applyNumberFormat="1" applyFill="1" applyBorder="1" applyAlignment="1">
      <alignment horizontal="center" wrapText="1"/>
    </xf>
    <xf numFmtId="165" fontId="0" fillId="33" borderId="31" xfId="0" applyNumberFormat="1" applyFont="1" applyFill="1" applyBorder="1" applyAlignment="1">
      <alignment horizontal="center" wrapText="1"/>
    </xf>
    <xf numFmtId="165" fontId="0" fillId="33" borderId="19" xfId="42" applyNumberFormat="1" applyFont="1" applyFill="1" applyBorder="1" applyAlignment="1">
      <alignment horizontal="center" wrapText="1"/>
    </xf>
    <xf numFmtId="2" fontId="0" fillId="33" borderId="21" xfId="42" applyNumberFormat="1" applyFont="1" applyFill="1" applyBorder="1" applyAlignment="1">
      <alignment horizontal="center" wrapText="1"/>
    </xf>
    <xf numFmtId="165" fontId="0" fillId="33" borderId="20" xfId="42" applyNumberFormat="1" applyFont="1" applyFill="1" applyBorder="1" applyAlignment="1">
      <alignment horizontal="center" wrapText="1"/>
    </xf>
    <xf numFmtId="1" fontId="0" fillId="0" borderId="0" xfId="0" applyNumberFormat="1"/>
    <xf numFmtId="164" fontId="0" fillId="33" borderId="0" xfId="0" applyNumberFormat="1" applyFill="1"/>
    <xf numFmtId="0" fontId="16" fillId="33" borderId="16" xfId="0" applyFont="1" applyFill="1" applyBorder="1"/>
    <xf numFmtId="1" fontId="0" fillId="33" borderId="30" xfId="0" applyNumberFormat="1" applyFill="1" applyBorder="1" applyAlignment="1">
      <alignment horizontal="center"/>
    </xf>
    <xf numFmtId="0" fontId="0" fillId="33" borderId="28" xfId="0" applyFill="1" applyBorder="1" applyAlignment="1">
      <alignment horizontal="center" wrapText="1"/>
    </xf>
    <xf numFmtId="168" fontId="0" fillId="33" borderId="28" xfId="0" applyNumberFormat="1" applyFill="1" applyBorder="1" applyAlignment="1">
      <alignment horizontal="center"/>
    </xf>
    <xf numFmtId="168" fontId="0" fillId="33" borderId="29" xfId="0" applyNumberFormat="1" applyFill="1" applyBorder="1" applyAlignment="1">
      <alignment horizontal="center"/>
    </xf>
    <xf numFmtId="10" fontId="0" fillId="33" borderId="29" xfId="43" applyNumberFormat="1" applyFont="1" applyFill="1" applyBorder="1" applyAlignment="1">
      <alignment horizontal="center"/>
    </xf>
    <xf numFmtId="164" fontId="0" fillId="33" borderId="16" xfId="0" applyNumberFormat="1" applyFont="1" applyFill="1" applyBorder="1" applyAlignment="1">
      <alignment horizontal="center" wrapText="1"/>
    </xf>
    <xf numFmtId="0" fontId="16" fillId="33" borderId="18" xfId="0" applyFont="1" applyFill="1" applyBorder="1"/>
    <xf numFmtId="0" fontId="14" fillId="33" borderId="20" xfId="0" applyFont="1" applyFill="1" applyBorder="1" applyAlignment="1">
      <alignment horizontal="center"/>
    </xf>
    <xf numFmtId="0" fontId="14" fillId="33" borderId="0" xfId="0" applyFont="1" applyFill="1"/>
    <xf numFmtId="165" fontId="0" fillId="0" borderId="0" xfId="0" applyNumberFormat="1" applyAlignment="1">
      <alignment horizontal="center"/>
    </xf>
    <xf numFmtId="0" fontId="14" fillId="33" borderId="0" xfId="0" applyFont="1" applyFill="1" applyBorder="1" applyAlignment="1">
      <alignment vertical="center"/>
    </xf>
    <xf numFmtId="0" fontId="26" fillId="33" borderId="0" xfId="0" applyFont="1" applyFill="1"/>
    <xf numFmtId="0" fontId="0" fillId="33" borderId="0" xfId="0" applyFont="1" applyFill="1"/>
    <xf numFmtId="0" fontId="0" fillId="33" borderId="16" xfId="0" applyFont="1" applyFill="1" applyBorder="1"/>
    <xf numFmtId="168" fontId="0" fillId="33" borderId="16" xfId="0" applyNumberFormat="1" applyFill="1" applyBorder="1"/>
    <xf numFmtId="0" fontId="26" fillId="33" borderId="13" xfId="0" applyFont="1" applyFill="1" applyBorder="1"/>
    <xf numFmtId="0" fontId="0" fillId="33" borderId="18" xfId="0" applyFill="1" applyBorder="1"/>
    <xf numFmtId="2" fontId="0" fillId="33" borderId="16" xfId="0" applyNumberFormat="1" applyFill="1" applyBorder="1"/>
    <xf numFmtId="0" fontId="31" fillId="0" borderId="0" xfId="0" applyFont="1"/>
    <xf numFmtId="0" fontId="0" fillId="33" borderId="0" xfId="0" applyFill="1" applyAlignment="1">
      <alignment horizontal="left" indent="1"/>
    </xf>
    <xf numFmtId="0" fontId="21" fillId="33" borderId="0" xfId="0" applyFont="1" applyFill="1" applyAlignment="1">
      <alignment horizontal="left" vertical="center" indent="1"/>
    </xf>
    <xf numFmtId="0" fontId="34" fillId="33" borderId="0" xfId="0" applyFont="1" applyFill="1"/>
    <xf numFmtId="0" fontId="0" fillId="33" borderId="0" xfId="0" applyFont="1" applyFill="1" applyAlignment="1">
      <alignment horizontal="left" indent="1"/>
    </xf>
    <xf numFmtId="0" fontId="23" fillId="33" borderId="0" xfId="0" applyFont="1" applyFill="1" applyBorder="1" applyAlignment="1">
      <alignment horizontal="center" vertical="center" wrapText="1"/>
    </xf>
    <xf numFmtId="0" fontId="0" fillId="33" borderId="0" xfId="0" applyFill="1" applyAlignment="1">
      <alignment horizontal="left"/>
    </xf>
    <xf numFmtId="0" fontId="21" fillId="33" borderId="0" xfId="0" applyFont="1" applyFill="1" applyBorder="1" applyAlignment="1">
      <alignment horizontal="left" vertical="center" wrapText="1"/>
    </xf>
    <xf numFmtId="0" fontId="16" fillId="33" borderId="0" xfId="0" applyFont="1" applyFill="1" applyBorder="1" applyAlignment="1">
      <alignment horizontal="center"/>
    </xf>
    <xf numFmtId="0" fontId="16" fillId="0" borderId="0" xfId="0" applyFont="1" applyAlignment="1">
      <alignment horizontal="center"/>
    </xf>
    <xf numFmtId="0" fontId="36" fillId="0" borderId="0" xfId="0" applyFont="1" applyAlignment="1">
      <alignment horizontal="left" wrapText="1"/>
    </xf>
    <xf numFmtId="0" fontId="16" fillId="33" borderId="20" xfId="0" applyFont="1" applyFill="1" applyBorder="1" applyAlignment="1">
      <alignment horizontal="center"/>
    </xf>
    <xf numFmtId="0" fontId="16" fillId="33" borderId="19" xfId="0" applyFont="1" applyFill="1" applyBorder="1" applyAlignment="1">
      <alignment horizontal="center"/>
    </xf>
    <xf numFmtId="0" fontId="16" fillId="33" borderId="20" xfId="0" applyFont="1" applyFill="1" applyBorder="1" applyAlignment="1">
      <alignment horizontal="center" wrapText="1"/>
    </xf>
    <xf numFmtId="0" fontId="16" fillId="33" borderId="0" xfId="0" applyFont="1" applyFill="1" applyBorder="1" applyAlignment="1">
      <alignment horizontal="center" wrapText="1"/>
    </xf>
    <xf numFmtId="0" fontId="16" fillId="33" borderId="19" xfId="0" applyFont="1" applyFill="1" applyBorder="1" applyAlignment="1">
      <alignment horizontal="center" wrapText="1"/>
    </xf>
    <xf numFmtId="0" fontId="16" fillId="33" borderId="18" xfId="0" applyFont="1" applyFill="1" applyBorder="1" applyAlignment="1">
      <alignment horizontal="center"/>
    </xf>
    <xf numFmtId="0" fontId="16" fillId="33" borderId="16" xfId="0" applyFont="1" applyFill="1" applyBorder="1" applyAlignment="1">
      <alignment horizontal="center"/>
    </xf>
    <xf numFmtId="0" fontId="16" fillId="33" borderId="17" xfId="0" applyFont="1" applyFill="1" applyBorder="1" applyAlignment="1">
      <alignment horizontal="center"/>
    </xf>
    <xf numFmtId="167" fontId="16" fillId="33" borderId="16" xfId="43" applyNumberFormat="1" applyFont="1" applyFill="1" applyBorder="1" applyAlignment="1">
      <alignment horizontal="center"/>
    </xf>
    <xf numFmtId="167" fontId="16" fillId="33" borderId="17" xfId="43" applyNumberFormat="1" applyFont="1" applyFill="1" applyBorder="1" applyAlignment="1">
      <alignment horizontal="center"/>
    </xf>
    <xf numFmtId="0" fontId="0" fillId="33" borderId="27" xfId="0" applyFill="1" applyBorder="1" applyAlignment="1">
      <alignment horizontal="center" vertical="center" wrapText="1"/>
    </xf>
    <xf numFmtId="0" fontId="0" fillId="33" borderId="0" xfId="0" applyFill="1" applyBorder="1" applyAlignment="1">
      <alignment horizontal="center" vertical="center" wrapText="1"/>
    </xf>
    <xf numFmtId="0" fontId="0" fillId="33" borderId="29" xfId="0" applyFill="1" applyBorder="1" applyAlignment="1">
      <alignment horizontal="center" vertical="center" wrapText="1"/>
    </xf>
    <xf numFmtId="0" fontId="0" fillId="33" borderId="32" xfId="0" applyFill="1" applyBorder="1" applyAlignment="1">
      <alignment horizontal="center" vertical="center" wrapText="1"/>
    </xf>
    <xf numFmtId="0" fontId="0" fillId="33" borderId="19" xfId="0" applyFill="1" applyBorder="1" applyAlignment="1">
      <alignment horizontal="center" vertical="center" wrapText="1"/>
    </xf>
    <xf numFmtId="0" fontId="0" fillId="33" borderId="30" xfId="0" applyFill="1" applyBorder="1" applyAlignment="1">
      <alignment horizontal="center" vertical="center" wrapText="1"/>
    </xf>
    <xf numFmtId="0" fontId="16" fillId="33" borderId="0" xfId="0" applyFont="1" applyFill="1" applyAlignment="1">
      <alignment horizontal="center"/>
    </xf>
  </cellXfs>
  <cellStyles count="45">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Comma" xfId="42" builtinId="3"/>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4" builtinId="8"/>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Percent" xfId="43" builtinId="5"/>
    <cellStyle name="Title" xfId="1" builtinId="15" customBuiltin="1"/>
    <cellStyle name="Total" xfId="17" builtinId="25" customBuiltin="1"/>
    <cellStyle name="Warning Text" xfId="14" builtinId="11" customBuiltin="1"/>
  </cellStyles>
  <dxfs count="16">
    <dxf>
      <font>
        <color theme="9" tint="-0.24994659260841701"/>
      </font>
    </dxf>
    <dxf>
      <font>
        <color theme="9" tint="-0.24994659260841701"/>
      </font>
    </dxf>
    <dxf>
      <font>
        <color theme="9" tint="-0.24994659260841701"/>
      </font>
    </dxf>
    <dxf>
      <font>
        <color theme="9" tint="-0.24994659260841701"/>
      </font>
    </dxf>
    <dxf>
      <font>
        <color theme="9" tint="-0.24994659260841701"/>
      </font>
    </dxf>
    <dxf>
      <font>
        <color theme="9" tint="-0.24994659260841701"/>
      </font>
    </dxf>
    <dxf>
      <font>
        <color theme="9" tint="-0.24994659260841701"/>
      </font>
    </dxf>
    <dxf>
      <font>
        <color theme="9" tint="-0.24994659260841701"/>
      </font>
    </dxf>
    <dxf>
      <font>
        <color theme="9" tint="-0.24994659260841701"/>
      </font>
    </dxf>
    <dxf>
      <font>
        <color theme="9" tint="-0.24994659260841701"/>
      </font>
    </dxf>
    <dxf>
      <font>
        <color theme="9" tint="-0.24994659260841701"/>
      </font>
    </dxf>
    <dxf>
      <font>
        <color theme="9" tint="-0.24994659260841701"/>
      </font>
    </dxf>
    <dxf>
      <font>
        <color theme="9" tint="-0.24994659260841701"/>
      </font>
    </dxf>
    <dxf>
      <font>
        <color theme="9" tint="-0.24994659260841701"/>
      </font>
    </dxf>
    <dxf>
      <font>
        <color theme="9" tint="-0.24994659260841701"/>
      </font>
    </dxf>
    <dxf>
      <font>
        <color theme="9" tint="-0.24994659260841701"/>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connections" Target="connection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14</xdr:col>
      <xdr:colOff>534390</xdr:colOff>
      <xdr:row>9</xdr:row>
      <xdr:rowOff>54428</xdr:rowOff>
    </xdr:from>
    <xdr:to>
      <xdr:col>22</xdr:col>
      <xdr:colOff>361208</xdr:colOff>
      <xdr:row>23</xdr:row>
      <xdr:rowOff>158337</xdr:rowOff>
    </xdr:to>
    <xdr:pic>
      <xdr:nvPicPr>
        <xdr:cNvPr id="2" name="Picture 1"/>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9104" t="4329" r="20666" b="18230"/>
        <a:stretch/>
      </xdr:blipFill>
      <xdr:spPr>
        <a:xfrm>
          <a:off x="18659104" y="2530928"/>
          <a:ext cx="4725390" cy="278451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hapter%202_MCCA%20from%20food%20waste%20in%20single%20stage%20stirred%20tank%20fermentation/Dataset%20paper%20Chap%202%20v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Chapter%202_MCCA%20from%20food%20waste%20in%20single%20stage%20stirred%20tank%20fermentation/Supplementary%20Information%20-%20Dataset%20paper%20Chap%202%20-%20cu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ad me"/>
      <sheetName val="AD"/>
      <sheetName val="AF"/>
      <sheetName val="Operation per phase"/>
      <sheetName val="Performance parameters phase 5"/>
      <sheetName val="Feedstock"/>
    </sheetNames>
    <sheetDataSet>
      <sheetData sheetId="0">
        <row r="17">
          <cell r="U17">
            <v>1.0666666666666667</v>
          </cell>
        </row>
        <row r="18">
          <cell r="U18">
            <v>1.5135135135135136</v>
          </cell>
        </row>
        <row r="19">
          <cell r="U19">
            <v>1.8181818181818183</v>
          </cell>
        </row>
        <row r="25">
          <cell r="U25">
            <v>1.0666666666666667</v>
          </cell>
        </row>
        <row r="26">
          <cell r="U26">
            <v>2.0869565217391304</v>
          </cell>
        </row>
      </sheetData>
      <sheetData sheetId="1">
        <row r="19">
          <cell r="K19">
            <v>3.9377900552460865</v>
          </cell>
        </row>
        <row r="20">
          <cell r="K20">
            <v>4.598322580648615</v>
          </cell>
          <cell r="AV20">
            <v>9.8714068640551227E-5</v>
          </cell>
          <cell r="BF20">
            <v>3.2394245113968191E-2</v>
          </cell>
          <cell r="BP20">
            <v>3.3699471263815957E-2</v>
          </cell>
        </row>
      </sheetData>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ad me"/>
      <sheetName val="Conversion constants"/>
      <sheetName val="Feedstock"/>
      <sheetName val="Overview Part 1"/>
      <sheetName val="Overview Part 2"/>
      <sheetName val="Operation summary"/>
      <sheetName val="Performance parameters Part 2"/>
      <sheetName val="Fermentation cycle study"/>
    </sheetNames>
    <sheetDataSet>
      <sheetData sheetId="0" refreshError="1"/>
      <sheetData sheetId="1">
        <row r="16">
          <cell r="B16">
            <v>0.93177554153163911</v>
          </cell>
        </row>
      </sheetData>
      <sheetData sheetId="2">
        <row r="22">
          <cell r="C22">
            <v>1.3560070975036145</v>
          </cell>
          <cell r="G22">
            <v>0.94611348189837896</v>
          </cell>
        </row>
        <row r="24">
          <cell r="C24">
            <v>0.95406821028237621</v>
          </cell>
          <cell r="G24">
            <v>0.95755763876557998</v>
          </cell>
        </row>
        <row r="26">
          <cell r="C26">
            <v>0.29649278477898922</v>
          </cell>
          <cell r="G26">
            <v>0.63783067048379583</v>
          </cell>
        </row>
      </sheetData>
      <sheetData sheetId="3" refreshError="1"/>
      <sheetData sheetId="4" refreshError="1"/>
      <sheetData sheetId="5" refreshError="1"/>
      <sheetData sheetId="6" refreshError="1"/>
      <sheetData sheetId="7" refreshError="1"/>
    </sheetDataSet>
  </externalBook>
</externalLink>
</file>

<file path=xl/queryTables/queryTable1.xml><?xml version="1.0" encoding="utf-8"?>
<queryTable xmlns="http://schemas.openxmlformats.org/spreadsheetml/2006/main" name="OTU fa_1" connectionId="1" autoFormatId="16" applyNumberFormats="0" applyBorderFormats="0" applyFontFormats="0" applyPatternFormats="0" applyAlignmentFormats="0" applyWidthHeightFormats="0"/>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a.lanham@bath.ac.uk" TargetMode="External"/></Relationships>
</file>

<file path=xl/worksheets/_rels/sheet3.xml.rels><?xml version="1.0" encoding="UTF-8" standalone="yes"?>
<Relationships xmlns="http://schemas.openxmlformats.org/package/2006/relationships"><Relationship Id="rId3" Type="http://schemas.openxmlformats.org/officeDocument/2006/relationships/queryTable" Target="../queryTables/queryTable1.x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63"/>
  <sheetViews>
    <sheetView zoomScale="85" zoomScaleNormal="85" workbookViewId="0">
      <selection activeCell="K8" sqref="K8"/>
    </sheetView>
  </sheetViews>
  <sheetFormatPr defaultRowHeight="15"/>
  <cols>
    <col min="1" max="1" width="25.5703125" customWidth="1"/>
    <col min="2" max="2" width="14.7109375" customWidth="1"/>
    <col min="3" max="3" width="20.7109375" customWidth="1"/>
    <col min="6" max="6" width="9.85546875" bestFit="1" customWidth="1"/>
    <col min="10" max="10" width="18.140625" customWidth="1"/>
    <col min="12" max="12" width="16.42578125" customWidth="1"/>
    <col min="16" max="16" width="11.140625" bestFit="1" customWidth="1"/>
    <col min="17" max="17" width="9.85546875" bestFit="1" customWidth="1"/>
    <col min="22" max="22" width="12" bestFit="1" customWidth="1"/>
  </cols>
  <sheetData>
    <row r="1" spans="1:27">
      <c r="A1" s="4" t="s">
        <v>1074</v>
      </c>
      <c r="B1" s="5"/>
      <c r="C1" s="5"/>
      <c r="D1" s="5"/>
      <c r="E1" s="5"/>
      <c r="F1" s="5"/>
      <c r="G1" s="5"/>
      <c r="H1" s="5"/>
      <c r="I1" s="6"/>
      <c r="J1" s="7"/>
      <c r="K1" s="7"/>
      <c r="L1" s="7"/>
      <c r="M1" s="7"/>
      <c r="N1" s="7"/>
      <c r="O1" s="7"/>
      <c r="P1" s="7"/>
      <c r="Q1" s="7"/>
      <c r="R1" s="7"/>
      <c r="S1" s="7"/>
      <c r="T1" s="7"/>
      <c r="U1" s="7"/>
      <c r="V1" s="7"/>
      <c r="W1" s="7"/>
      <c r="X1" s="7"/>
      <c r="Y1" s="7"/>
      <c r="Z1" s="7"/>
      <c r="AA1" s="7"/>
    </row>
    <row r="2" spans="1:27" ht="35.25" customHeight="1">
      <c r="A2" s="323" t="s">
        <v>1086</v>
      </c>
      <c r="B2" s="323"/>
      <c r="C2" s="323"/>
      <c r="D2" s="323"/>
      <c r="E2" s="323"/>
      <c r="F2" s="323"/>
      <c r="G2" s="323"/>
      <c r="H2" s="323"/>
      <c r="I2" s="323"/>
      <c r="J2" s="323"/>
      <c r="K2" s="323"/>
      <c r="L2" s="323"/>
      <c r="M2" s="7"/>
      <c r="N2" s="7"/>
      <c r="O2" s="7"/>
      <c r="P2" s="7"/>
      <c r="Q2" s="7"/>
      <c r="R2" s="7"/>
      <c r="S2" s="7"/>
      <c r="T2" s="7"/>
      <c r="U2" s="7"/>
      <c r="V2" s="7"/>
      <c r="W2" s="7"/>
      <c r="X2" s="7"/>
      <c r="Y2" s="7"/>
      <c r="Z2" s="7"/>
      <c r="AA2" s="7"/>
    </row>
    <row r="3" spans="1:27" ht="17.25">
      <c r="A3" s="319" t="s">
        <v>1075</v>
      </c>
      <c r="B3" s="8"/>
      <c r="C3" s="8"/>
      <c r="D3" s="8"/>
      <c r="E3" s="8"/>
      <c r="F3" s="8"/>
      <c r="G3" s="8"/>
      <c r="H3" s="8"/>
      <c r="I3" s="8"/>
      <c r="J3" s="7"/>
      <c r="K3" s="7"/>
      <c r="L3" s="7"/>
      <c r="M3" s="7"/>
      <c r="N3" s="7"/>
      <c r="O3" s="7"/>
      <c r="P3" s="7"/>
      <c r="Q3" s="7"/>
      <c r="R3" s="7"/>
      <c r="S3" s="7"/>
      <c r="T3" s="7"/>
      <c r="U3" s="7"/>
      <c r="V3" s="7"/>
      <c r="W3" s="7"/>
      <c r="X3" s="7"/>
      <c r="Y3" s="7"/>
      <c r="Z3" s="7"/>
      <c r="AA3" s="7"/>
    </row>
    <row r="4" spans="1:27" ht="17.25">
      <c r="A4" s="318" t="s">
        <v>1076</v>
      </c>
      <c r="B4" s="8"/>
      <c r="C4" s="8"/>
      <c r="D4" s="8"/>
      <c r="E4" s="8"/>
      <c r="F4" s="8"/>
      <c r="G4" s="8"/>
      <c r="H4" s="8"/>
      <c r="I4" s="8"/>
      <c r="J4" s="7"/>
      <c r="K4" s="7"/>
      <c r="L4" s="7"/>
      <c r="M4" s="7"/>
      <c r="N4" s="7"/>
      <c r="O4" s="7"/>
      <c r="P4" s="7"/>
      <c r="Q4" s="7"/>
      <c r="R4" s="7"/>
      <c r="S4" s="7"/>
      <c r="T4" s="7"/>
      <c r="U4" s="7"/>
      <c r="V4" s="7"/>
      <c r="W4" s="7"/>
      <c r="X4" s="7"/>
      <c r="Y4" s="7"/>
      <c r="Z4" s="7"/>
      <c r="AA4" s="7"/>
    </row>
    <row r="5" spans="1:27" ht="17.25">
      <c r="A5" s="320" t="s">
        <v>1077</v>
      </c>
      <c r="B5" s="8"/>
      <c r="C5" s="8"/>
      <c r="D5" s="8"/>
      <c r="E5" s="8"/>
      <c r="F5" s="8"/>
      <c r="G5" s="8"/>
      <c r="H5" s="8"/>
      <c r="I5" s="8"/>
      <c r="J5" s="7"/>
      <c r="K5" s="7"/>
      <c r="L5" s="7"/>
      <c r="M5" s="7"/>
      <c r="N5" s="7"/>
      <c r="O5" s="7"/>
      <c r="P5" s="7"/>
      <c r="Q5" s="7"/>
      <c r="R5" s="7"/>
      <c r="S5" s="7"/>
      <c r="T5" s="7"/>
      <c r="U5" s="7"/>
      <c r="V5" s="7"/>
      <c r="W5" s="7"/>
      <c r="X5" s="7"/>
      <c r="Y5" s="7"/>
      <c r="Z5" s="7"/>
      <c r="AA5" s="7"/>
    </row>
    <row r="6" spans="1:27" ht="17.25">
      <c r="A6" s="320" t="s">
        <v>1078</v>
      </c>
      <c r="B6" s="8"/>
      <c r="C6" s="8"/>
      <c r="D6" s="8"/>
      <c r="E6" s="8"/>
      <c r="F6" s="8"/>
      <c r="G6" s="8"/>
      <c r="H6" s="8"/>
      <c r="I6" s="8"/>
      <c r="J6" s="7"/>
      <c r="K6" s="7"/>
      <c r="L6" s="7"/>
      <c r="M6" s="7"/>
      <c r="N6" s="7"/>
      <c r="O6" s="7"/>
      <c r="P6" s="7"/>
      <c r="Q6" s="7"/>
      <c r="R6" s="7"/>
      <c r="S6" s="7"/>
      <c r="T6" s="7"/>
      <c r="U6" s="7"/>
      <c r="V6" s="7"/>
      <c r="W6" s="7"/>
      <c r="X6" s="7"/>
      <c r="Y6" s="7"/>
      <c r="Z6" s="7"/>
      <c r="AA6" s="7"/>
    </row>
    <row r="7" spans="1:27" ht="17.25">
      <c r="A7" s="318" t="s">
        <v>1073</v>
      </c>
      <c r="B7" s="8"/>
      <c r="C7" s="8"/>
      <c r="D7" s="8"/>
      <c r="E7" s="8"/>
      <c r="F7" s="8"/>
      <c r="G7" s="8"/>
      <c r="H7" s="8"/>
      <c r="I7" s="8"/>
      <c r="J7" s="7"/>
      <c r="K7" s="7"/>
      <c r="L7" s="7"/>
      <c r="M7" s="7"/>
      <c r="N7" s="7"/>
      <c r="O7" s="7"/>
      <c r="P7" s="7"/>
      <c r="Q7" s="7"/>
      <c r="R7" s="7"/>
      <c r="S7" s="7"/>
      <c r="T7" s="7"/>
      <c r="U7" s="7"/>
      <c r="V7" s="7"/>
      <c r="W7" s="7"/>
      <c r="X7" s="7"/>
      <c r="Y7" s="7"/>
      <c r="Z7" s="7"/>
      <c r="AA7" s="7"/>
    </row>
    <row r="8" spans="1:27" ht="19.5" customHeight="1">
      <c r="A8" s="320" t="s">
        <v>1079</v>
      </c>
      <c r="B8" s="8"/>
      <c r="C8" s="8"/>
      <c r="D8" s="8"/>
      <c r="E8" s="8"/>
      <c r="F8" s="8"/>
      <c r="G8" s="8"/>
      <c r="H8" s="8"/>
      <c r="I8" s="8"/>
      <c r="J8" s="7"/>
      <c r="K8" s="7"/>
      <c r="L8" s="7"/>
      <c r="M8" s="7"/>
      <c r="N8" s="7"/>
      <c r="O8" s="7"/>
      <c r="P8" s="7"/>
      <c r="Q8" s="7"/>
      <c r="R8" s="7"/>
      <c r="S8" s="7"/>
      <c r="T8" s="7"/>
      <c r="U8" s="7"/>
      <c r="V8" s="7"/>
      <c r="W8" s="7"/>
      <c r="X8" s="7"/>
      <c r="Y8" s="7"/>
      <c r="Z8" s="7"/>
      <c r="AA8" s="7"/>
    </row>
    <row r="9" spans="1:27" ht="19.5" customHeight="1">
      <c r="A9" s="317"/>
      <c r="B9" s="8"/>
      <c r="C9" s="8"/>
      <c r="D9" s="8"/>
      <c r="E9" s="8"/>
      <c r="F9" s="8"/>
      <c r="G9" s="8"/>
      <c r="H9" s="8"/>
      <c r="I9" s="8"/>
      <c r="J9" s="7"/>
      <c r="K9" s="7"/>
      <c r="L9" s="7"/>
      <c r="M9" s="7"/>
      <c r="N9" s="7"/>
      <c r="O9" s="7"/>
      <c r="P9" s="7"/>
      <c r="Q9" s="7"/>
      <c r="R9" s="7"/>
      <c r="S9" s="7"/>
      <c r="T9" s="7"/>
      <c r="U9" s="7"/>
      <c r="V9" s="7"/>
      <c r="W9" s="7"/>
      <c r="X9" s="7"/>
      <c r="Y9" s="7"/>
      <c r="Z9" s="7"/>
      <c r="AA9" s="7"/>
    </row>
    <row r="10" spans="1:27">
      <c r="A10" s="9" t="s">
        <v>1085</v>
      </c>
      <c r="B10" s="10"/>
      <c r="C10" s="10"/>
      <c r="D10" s="10"/>
      <c r="E10" s="10"/>
      <c r="F10" s="10"/>
      <c r="G10" s="10"/>
      <c r="H10" s="10"/>
      <c r="I10" s="10"/>
      <c r="J10" s="7"/>
      <c r="K10" s="7"/>
      <c r="L10" s="7"/>
      <c r="M10" s="7"/>
      <c r="N10" s="7"/>
      <c r="O10" s="7"/>
      <c r="P10" s="7"/>
      <c r="Q10" s="7"/>
      <c r="R10" s="7"/>
      <c r="S10" s="7"/>
      <c r="T10" s="7"/>
      <c r="U10" s="7"/>
      <c r="V10" s="7"/>
      <c r="W10" s="7"/>
      <c r="X10" s="7"/>
      <c r="Y10" s="7"/>
      <c r="Z10" s="7"/>
      <c r="AA10" s="7"/>
    </row>
    <row r="11" spans="1:27">
      <c r="A11" s="9" t="s">
        <v>819</v>
      </c>
      <c r="B11" s="10"/>
      <c r="C11" s="10" t="s">
        <v>1080</v>
      </c>
      <c r="D11" s="11" t="s">
        <v>820</v>
      </c>
      <c r="E11" s="10"/>
      <c r="F11" s="10"/>
      <c r="G11" s="10"/>
      <c r="H11" s="10"/>
      <c r="I11" s="10"/>
      <c r="J11" s="7"/>
      <c r="K11" s="7"/>
      <c r="L11" s="7"/>
      <c r="M11" s="7"/>
      <c r="N11" s="7"/>
      <c r="O11" s="7"/>
      <c r="P11" s="7"/>
      <c r="Q11" s="7"/>
      <c r="R11" s="7"/>
      <c r="S11" s="7"/>
      <c r="T11" s="7"/>
      <c r="U11" s="7"/>
      <c r="V11" s="7"/>
      <c r="W11" s="7"/>
      <c r="X11" s="7"/>
      <c r="Y11" s="7"/>
      <c r="Z11" s="7"/>
      <c r="AA11" s="7"/>
    </row>
    <row r="12" spans="1:27">
      <c r="A12" s="308"/>
      <c r="B12" s="321"/>
      <c r="C12" s="321"/>
      <c r="D12" s="321"/>
      <c r="E12" s="321"/>
      <c r="F12" s="321"/>
      <c r="G12" s="321"/>
      <c r="H12" s="321"/>
      <c r="I12" s="321"/>
      <c r="J12" s="7"/>
      <c r="K12" s="7"/>
      <c r="L12" s="7"/>
      <c r="M12" s="7"/>
      <c r="N12" s="7"/>
      <c r="O12" s="7"/>
      <c r="P12" s="7"/>
      <c r="Q12" s="7"/>
      <c r="R12" s="7"/>
      <c r="S12" s="7"/>
      <c r="T12" s="7"/>
      <c r="U12" s="7"/>
      <c r="V12" s="7"/>
      <c r="W12" s="7"/>
      <c r="X12" s="7"/>
      <c r="Y12" s="7"/>
      <c r="Z12" s="7"/>
      <c r="AA12" s="7"/>
    </row>
    <row r="13" spans="1:27">
      <c r="A13" s="12"/>
      <c r="B13" s="13"/>
      <c r="C13" s="13"/>
      <c r="D13" s="13"/>
      <c r="E13" s="13"/>
      <c r="F13" s="13"/>
      <c r="G13" s="13"/>
      <c r="H13" s="13"/>
      <c r="I13" s="13"/>
      <c r="J13" s="7"/>
      <c r="K13" s="7"/>
      <c r="L13" s="7"/>
      <c r="M13" s="7"/>
      <c r="N13" s="7"/>
      <c r="O13" s="7"/>
      <c r="P13" s="7"/>
      <c r="Q13" s="7"/>
      <c r="R13" s="7"/>
      <c r="S13" s="7"/>
      <c r="T13" s="7"/>
      <c r="U13" s="7"/>
      <c r="V13" s="7"/>
      <c r="W13" s="7"/>
      <c r="X13" s="7"/>
      <c r="Y13" s="7"/>
      <c r="Z13" s="7"/>
      <c r="AA13" s="7"/>
    </row>
    <row r="14" spans="1:27">
      <c r="A14" s="14" t="s">
        <v>1084</v>
      </c>
      <c r="B14" s="15"/>
      <c r="C14" s="15"/>
      <c r="D14" s="15"/>
      <c r="E14" s="15"/>
      <c r="F14" s="15"/>
      <c r="G14" s="15"/>
      <c r="H14" s="15"/>
      <c r="I14" s="15"/>
      <c r="J14" s="7"/>
      <c r="K14" s="7"/>
      <c r="L14" s="16" t="s">
        <v>821</v>
      </c>
      <c r="M14" s="7"/>
      <c r="N14" s="7"/>
      <c r="O14" s="7"/>
      <c r="P14" s="7"/>
      <c r="Q14" s="17"/>
      <c r="R14" s="18"/>
      <c r="S14" s="17"/>
      <c r="T14" s="17"/>
      <c r="U14" s="17"/>
      <c r="V14" s="17"/>
      <c r="W14" s="7"/>
      <c r="X14" s="16" t="s">
        <v>1051</v>
      </c>
      <c r="Y14" s="7"/>
      <c r="Z14" s="7"/>
      <c r="AA14" s="7"/>
    </row>
    <row r="15" spans="1:27" ht="15" customHeight="1">
      <c r="A15" s="19" t="s">
        <v>896</v>
      </c>
      <c r="B15" s="20" t="s">
        <v>899</v>
      </c>
      <c r="C15" s="20"/>
      <c r="D15" s="20"/>
      <c r="E15" s="20"/>
      <c r="F15" s="20"/>
      <c r="G15" s="20"/>
      <c r="H15" s="20"/>
      <c r="I15" s="20"/>
      <c r="J15" s="7"/>
      <c r="K15" s="7"/>
      <c r="L15" s="21" t="s">
        <v>822</v>
      </c>
      <c r="M15" s="22" t="s">
        <v>823</v>
      </c>
      <c r="N15" s="21" t="s">
        <v>824</v>
      </c>
      <c r="O15" s="21" t="s">
        <v>825</v>
      </c>
      <c r="P15" s="21" t="s">
        <v>826</v>
      </c>
      <c r="Q15" s="21" t="s">
        <v>827</v>
      </c>
      <c r="R15" s="23" t="s">
        <v>828</v>
      </c>
      <c r="S15" s="24"/>
      <c r="T15" s="24"/>
      <c r="U15" s="24"/>
      <c r="V15" s="25"/>
      <c r="W15" s="7"/>
      <c r="X15" s="313" t="s">
        <v>1052</v>
      </c>
      <c r="Y15" s="21"/>
      <c r="Z15" s="21"/>
      <c r="AA15" s="21"/>
    </row>
    <row r="16" spans="1:27">
      <c r="A16" s="19" t="s">
        <v>897</v>
      </c>
      <c r="B16" s="20" t="s">
        <v>898</v>
      </c>
      <c r="C16" s="20"/>
      <c r="D16" s="20"/>
      <c r="E16" s="20"/>
      <c r="F16" s="20"/>
      <c r="G16" s="20"/>
      <c r="H16" s="20"/>
      <c r="I16" s="20"/>
      <c r="J16" s="7"/>
      <c r="K16" s="7"/>
      <c r="L16" s="26"/>
      <c r="M16" s="27"/>
      <c r="N16" s="26"/>
      <c r="O16" s="26" t="s">
        <v>829</v>
      </c>
      <c r="P16" s="26" t="s">
        <v>830</v>
      </c>
      <c r="Q16" s="26" t="s">
        <v>831</v>
      </c>
      <c r="R16" s="28" t="s">
        <v>832</v>
      </c>
      <c r="S16" s="29" t="s">
        <v>833</v>
      </c>
      <c r="T16" s="29" t="s">
        <v>834</v>
      </c>
      <c r="U16" s="29" t="s">
        <v>835</v>
      </c>
      <c r="V16" s="29" t="s">
        <v>836</v>
      </c>
      <c r="W16" s="7"/>
      <c r="X16" s="7" t="s">
        <v>1053</v>
      </c>
      <c r="Y16" s="7"/>
      <c r="Z16" s="7"/>
      <c r="AA16" s="7"/>
    </row>
    <row r="17" spans="1:27">
      <c r="A17" s="7" t="s">
        <v>923</v>
      </c>
      <c r="B17" s="322" t="s">
        <v>1082</v>
      </c>
      <c r="C17" s="322"/>
      <c r="D17" s="322"/>
      <c r="E17" s="322"/>
      <c r="F17" s="322"/>
      <c r="G17" s="322"/>
      <c r="H17" s="322"/>
      <c r="I17" s="322"/>
      <c r="J17" s="322"/>
      <c r="K17" s="7"/>
      <c r="L17" s="17" t="s">
        <v>837</v>
      </c>
      <c r="M17" s="30"/>
      <c r="N17" s="7"/>
      <c r="O17" s="7"/>
      <c r="P17" s="7"/>
      <c r="Q17" s="17"/>
      <c r="R17" s="31"/>
      <c r="S17" s="17"/>
      <c r="T17" s="17"/>
      <c r="U17" s="17"/>
      <c r="V17" s="17"/>
      <c r="W17" s="7"/>
      <c r="X17" s="7" t="s">
        <v>1054</v>
      </c>
      <c r="Y17" s="7"/>
      <c r="Z17" s="7"/>
      <c r="AA17" s="7"/>
    </row>
    <row r="18" spans="1:27">
      <c r="A18" s="7" t="s">
        <v>940</v>
      </c>
      <c r="B18" s="322" t="s">
        <v>1083</v>
      </c>
      <c r="C18" s="322"/>
      <c r="D18" s="322"/>
      <c r="E18" s="322"/>
      <c r="F18" s="322"/>
      <c r="G18" s="322"/>
      <c r="H18" s="322"/>
      <c r="I18" s="322"/>
      <c r="J18" s="322"/>
      <c r="K18" s="7"/>
      <c r="L18" s="17" t="s">
        <v>838</v>
      </c>
      <c r="M18" s="30" t="s">
        <v>839</v>
      </c>
      <c r="N18" s="7" t="s">
        <v>839</v>
      </c>
      <c r="O18" s="7">
        <v>16</v>
      </c>
      <c r="P18" s="7">
        <v>2</v>
      </c>
      <c r="Q18" s="17">
        <v>1</v>
      </c>
      <c r="R18" s="31">
        <v>1</v>
      </c>
      <c r="S18" s="55">
        <f>R18/O18</f>
        <v>6.25E-2</v>
      </c>
      <c r="T18" s="55">
        <f>R18/O18*Q18*12</f>
        <v>0.75</v>
      </c>
      <c r="U18" s="55">
        <f>R18/O18*P18*32</f>
        <v>4</v>
      </c>
      <c r="V18" s="55">
        <f>R18/O18*Q18</f>
        <v>6.25E-2</v>
      </c>
      <c r="W18" s="7"/>
      <c r="X18" s="310" t="s">
        <v>1055</v>
      </c>
      <c r="Y18" s="7"/>
      <c r="Z18" s="7"/>
      <c r="AA18" s="7"/>
    </row>
    <row r="19" spans="1:27">
      <c r="A19" s="19" t="s">
        <v>1023</v>
      </c>
      <c r="B19" s="60" t="s">
        <v>1081</v>
      </c>
      <c r="C19" s="7"/>
      <c r="D19" s="7"/>
      <c r="E19" s="7"/>
      <c r="F19" s="7"/>
      <c r="G19" s="7"/>
      <c r="H19" s="7"/>
      <c r="I19" s="7"/>
      <c r="J19" s="7"/>
      <c r="K19" s="7"/>
      <c r="L19" s="17" t="s">
        <v>840</v>
      </c>
      <c r="M19" s="30" t="s">
        <v>841</v>
      </c>
      <c r="N19" s="7" t="s">
        <v>841</v>
      </c>
      <c r="O19" s="7">
        <v>44</v>
      </c>
      <c r="P19" s="7">
        <v>1</v>
      </c>
      <c r="Q19" s="17">
        <v>1</v>
      </c>
      <c r="R19" s="31">
        <v>1</v>
      </c>
      <c r="S19" s="55">
        <f t="shared" ref="S19:S34" si="0">R19/O19</f>
        <v>2.2727272727272728E-2</v>
      </c>
      <c r="T19" s="55">
        <f t="shared" ref="T19:T34" si="1">R19/O19*Q19*12</f>
        <v>0.27272727272727271</v>
      </c>
      <c r="U19" s="55">
        <f t="shared" ref="U19:U34" si="2">R19/O19*P19*32</f>
        <v>0.72727272727272729</v>
      </c>
      <c r="V19" s="55">
        <f t="shared" ref="V19:V20" si="3">R19/O19*Q19</f>
        <v>2.2727272727272728E-2</v>
      </c>
      <c r="W19" s="7"/>
      <c r="X19" s="310" t="s">
        <v>1056</v>
      </c>
      <c r="Y19" s="7"/>
      <c r="Z19" s="7"/>
      <c r="AA19" s="7"/>
    </row>
    <row r="20" spans="1:27">
      <c r="A20" s="19"/>
      <c r="B20" s="7"/>
      <c r="C20" s="7"/>
      <c r="D20" s="7"/>
      <c r="E20" s="7"/>
      <c r="F20" s="7"/>
      <c r="G20" s="7"/>
      <c r="H20" s="7"/>
      <c r="I20" s="7"/>
      <c r="J20" s="7"/>
      <c r="K20" s="7"/>
      <c r="L20" s="17" t="s">
        <v>842</v>
      </c>
      <c r="M20" s="30" t="s">
        <v>843</v>
      </c>
      <c r="N20" s="7" t="s">
        <v>843</v>
      </c>
      <c r="O20" s="7">
        <v>2</v>
      </c>
      <c r="P20" s="7">
        <v>0.5</v>
      </c>
      <c r="Q20" s="17">
        <v>0</v>
      </c>
      <c r="R20" s="31">
        <v>1</v>
      </c>
      <c r="S20" s="55">
        <f t="shared" si="0"/>
        <v>0.5</v>
      </c>
      <c r="T20" s="55">
        <f t="shared" si="1"/>
        <v>0</v>
      </c>
      <c r="U20" s="55">
        <f t="shared" si="2"/>
        <v>8</v>
      </c>
      <c r="V20" s="55">
        <f t="shared" si="3"/>
        <v>0</v>
      </c>
      <c r="W20" s="7"/>
      <c r="X20" s="38" t="s">
        <v>1057</v>
      </c>
      <c r="Y20" s="7"/>
      <c r="Z20" s="7"/>
      <c r="AA20" s="7"/>
    </row>
    <row r="21" spans="1:27">
      <c r="A21" s="32" t="s">
        <v>854</v>
      </c>
      <c r="B21" s="20"/>
      <c r="C21" s="7"/>
      <c r="D21" s="7"/>
      <c r="E21" s="7"/>
      <c r="F21" s="7"/>
      <c r="G21" s="7"/>
      <c r="H21" s="7"/>
      <c r="I21" s="7"/>
      <c r="J21" s="7"/>
      <c r="K21" s="7"/>
      <c r="L21" s="17" t="s">
        <v>844</v>
      </c>
      <c r="M21" s="30"/>
      <c r="N21" s="7"/>
      <c r="O21" s="7"/>
      <c r="P21" s="7"/>
      <c r="Q21" s="17"/>
      <c r="R21" s="31"/>
      <c r="S21" s="55"/>
      <c r="T21" s="55"/>
      <c r="U21" s="55"/>
      <c r="V21" s="55"/>
      <c r="W21" s="7"/>
      <c r="X21" s="7" t="s">
        <v>1058</v>
      </c>
      <c r="Y21" s="7"/>
      <c r="Z21" s="7"/>
      <c r="AA21" s="7"/>
    </row>
    <row r="22" spans="1:27" ht="15" customHeight="1">
      <c r="A22" s="7" t="s">
        <v>861</v>
      </c>
      <c r="B22" s="7" t="s">
        <v>1046</v>
      </c>
      <c r="C22" s="7"/>
      <c r="D22" s="7"/>
      <c r="E22" s="7"/>
      <c r="F22" s="7"/>
      <c r="G22" s="7"/>
      <c r="H22" s="7"/>
      <c r="I22" s="7"/>
      <c r="J22" s="7"/>
      <c r="K22" s="7"/>
      <c r="L22" s="17" t="s">
        <v>845</v>
      </c>
      <c r="M22" s="30" t="s">
        <v>846</v>
      </c>
      <c r="N22" s="7" t="s">
        <v>847</v>
      </c>
      <c r="O22" s="7">
        <v>46</v>
      </c>
      <c r="P22" s="7">
        <v>1</v>
      </c>
      <c r="Q22" s="17">
        <v>1</v>
      </c>
      <c r="R22" s="31">
        <v>1</v>
      </c>
      <c r="S22" s="55">
        <f t="shared" ref="S22" si="4">R22/O22</f>
        <v>2.1739130434782608E-2</v>
      </c>
      <c r="T22" s="55">
        <f>R22/O22*Q22*12</f>
        <v>0.2608695652173913</v>
      </c>
      <c r="U22" s="55">
        <f>R22/O22*P22*32</f>
        <v>0.69565217391304346</v>
      </c>
      <c r="V22" s="55">
        <f>R22/O22*Q22</f>
        <v>2.1739130434782608E-2</v>
      </c>
      <c r="W22" s="17"/>
      <c r="X22" s="7" t="s">
        <v>1059</v>
      </c>
      <c r="Y22" s="7">
        <v>20</v>
      </c>
      <c r="Z22" s="7" t="s">
        <v>827</v>
      </c>
      <c r="AA22" s="7"/>
    </row>
    <row r="23" spans="1:27">
      <c r="A23" s="7" t="s">
        <v>1008</v>
      </c>
      <c r="B23" s="7" t="s">
        <v>1047</v>
      </c>
      <c r="C23" s="7"/>
      <c r="D23" s="7"/>
      <c r="E23" s="7"/>
      <c r="F23" s="7"/>
      <c r="G23" s="7"/>
      <c r="H23" s="7"/>
      <c r="I23" s="7"/>
      <c r="J23" s="7"/>
      <c r="K23" s="7"/>
      <c r="L23" s="17" t="s">
        <v>848</v>
      </c>
      <c r="M23" s="30" t="s">
        <v>849</v>
      </c>
      <c r="N23" s="7" t="s">
        <v>850</v>
      </c>
      <c r="O23" s="7">
        <v>60</v>
      </c>
      <c r="P23" s="7">
        <v>2</v>
      </c>
      <c r="Q23" s="17">
        <v>2</v>
      </c>
      <c r="R23" s="31">
        <v>1</v>
      </c>
      <c r="S23" s="55">
        <f t="shared" si="0"/>
        <v>1.6666666666666666E-2</v>
      </c>
      <c r="T23" s="55">
        <f t="shared" si="1"/>
        <v>0.4</v>
      </c>
      <c r="U23" s="55">
        <f>R23/O23*P23*32</f>
        <v>1.0666666666666667</v>
      </c>
      <c r="V23" s="55">
        <f t="shared" ref="V23:V34" si="5">R23/O23*Q23</f>
        <v>3.3333333333333333E-2</v>
      </c>
      <c r="W23" s="17"/>
      <c r="X23" s="7"/>
      <c r="Y23" s="7">
        <f>Y22+273.15</f>
        <v>293.14999999999998</v>
      </c>
      <c r="Z23" s="7" t="s">
        <v>1060</v>
      </c>
      <c r="AA23" s="7"/>
    </row>
    <row r="24" spans="1:27">
      <c r="A24" s="7" t="s">
        <v>1042</v>
      </c>
      <c r="B24" s="7" t="s">
        <v>1043</v>
      </c>
      <c r="C24" s="7"/>
      <c r="D24" s="7"/>
      <c r="E24" s="7"/>
      <c r="F24" s="7"/>
      <c r="G24" s="7"/>
      <c r="H24" s="7"/>
      <c r="I24" s="7"/>
      <c r="J24" s="7"/>
      <c r="K24" s="7"/>
      <c r="L24" s="17" t="s">
        <v>851</v>
      </c>
      <c r="M24" s="30" t="s">
        <v>852</v>
      </c>
      <c r="N24" s="7" t="s">
        <v>853</v>
      </c>
      <c r="O24" s="7">
        <v>74</v>
      </c>
      <c r="P24" s="7">
        <v>3.5</v>
      </c>
      <c r="Q24" s="17">
        <v>3</v>
      </c>
      <c r="R24" s="31">
        <v>1</v>
      </c>
      <c r="S24" s="55">
        <f t="shared" si="0"/>
        <v>1.3513513513513514E-2</v>
      </c>
      <c r="T24" s="55">
        <f t="shared" si="1"/>
        <v>0.48648648648648651</v>
      </c>
      <c r="U24" s="55">
        <f t="shared" si="2"/>
        <v>1.5135135135135136</v>
      </c>
      <c r="V24" s="55">
        <f t="shared" si="5"/>
        <v>4.0540540540540543E-2</v>
      </c>
      <c r="W24" s="17"/>
      <c r="X24" s="7" t="s">
        <v>1061</v>
      </c>
      <c r="Y24" s="7"/>
      <c r="Z24" s="7"/>
      <c r="AA24" s="7"/>
    </row>
    <row r="25" spans="1:27">
      <c r="A25" s="7" t="s">
        <v>849</v>
      </c>
      <c r="B25" s="7" t="s">
        <v>924</v>
      </c>
      <c r="C25" s="7"/>
      <c r="D25" s="7"/>
      <c r="E25" s="7"/>
      <c r="F25" s="7"/>
      <c r="G25" s="7"/>
      <c r="H25" s="7"/>
      <c r="I25" s="7"/>
      <c r="J25" s="7"/>
      <c r="K25" s="7"/>
      <c r="L25" s="17" t="s">
        <v>855</v>
      </c>
      <c r="M25" s="30" t="s">
        <v>856</v>
      </c>
      <c r="N25" s="7" t="s">
        <v>857</v>
      </c>
      <c r="O25" s="7">
        <v>88</v>
      </c>
      <c r="P25" s="7">
        <v>5</v>
      </c>
      <c r="Q25" s="17">
        <v>4</v>
      </c>
      <c r="R25" s="31">
        <v>1</v>
      </c>
      <c r="S25" s="55">
        <f t="shared" si="0"/>
        <v>1.1363636363636364E-2</v>
      </c>
      <c r="T25" s="55">
        <f t="shared" si="1"/>
        <v>0.54545454545454541</v>
      </c>
      <c r="U25" s="55">
        <f t="shared" si="2"/>
        <v>1.8181818181818183</v>
      </c>
      <c r="V25" s="55">
        <f t="shared" si="5"/>
        <v>4.5454545454545456E-2</v>
      </c>
      <c r="W25" s="17"/>
      <c r="X25" s="7" t="s">
        <v>1062</v>
      </c>
      <c r="Y25" s="7">
        <v>273.14999999999998</v>
      </c>
      <c r="Z25" s="7" t="s">
        <v>1060</v>
      </c>
      <c r="AA25" s="7"/>
    </row>
    <row r="26" spans="1:27">
      <c r="A26" s="7" t="s">
        <v>852</v>
      </c>
      <c r="B26" s="7" t="s">
        <v>925</v>
      </c>
      <c r="C26" s="7"/>
      <c r="D26" s="7"/>
      <c r="E26" s="7"/>
      <c r="F26" s="7"/>
      <c r="G26" s="7"/>
      <c r="H26" s="7"/>
      <c r="I26" s="7"/>
      <c r="J26" s="7"/>
      <c r="K26" s="7"/>
      <c r="L26" s="17" t="s">
        <v>858</v>
      </c>
      <c r="M26" s="30" t="s">
        <v>859</v>
      </c>
      <c r="N26" s="7" t="s">
        <v>860</v>
      </c>
      <c r="O26" s="7">
        <v>102</v>
      </c>
      <c r="P26" s="7">
        <v>6.5</v>
      </c>
      <c r="Q26" s="17">
        <v>5</v>
      </c>
      <c r="R26" s="31">
        <v>1</v>
      </c>
      <c r="S26" s="55">
        <f t="shared" si="0"/>
        <v>9.8039215686274508E-3</v>
      </c>
      <c r="T26" s="55">
        <f t="shared" si="1"/>
        <v>0.58823529411764708</v>
      </c>
      <c r="U26" s="55">
        <f t="shared" si="2"/>
        <v>2.0392156862745097</v>
      </c>
      <c r="V26" s="55">
        <f t="shared" si="5"/>
        <v>4.9019607843137254E-2</v>
      </c>
      <c r="W26" s="17"/>
      <c r="X26" s="7" t="s">
        <v>1063</v>
      </c>
      <c r="Y26" s="7">
        <v>100000</v>
      </c>
      <c r="Z26" s="7" t="s">
        <v>1064</v>
      </c>
      <c r="AA26" s="7"/>
    </row>
    <row r="27" spans="1:27">
      <c r="A27" s="7" t="s">
        <v>856</v>
      </c>
      <c r="B27" s="7" t="s">
        <v>926</v>
      </c>
      <c r="C27" s="7"/>
      <c r="D27" s="7"/>
      <c r="E27" s="7"/>
      <c r="F27" s="7"/>
      <c r="G27" s="7"/>
      <c r="H27" s="7"/>
      <c r="I27" s="7"/>
      <c r="J27" s="7"/>
      <c r="K27" s="7"/>
      <c r="L27" s="17" t="s">
        <v>862</v>
      </c>
      <c r="M27" s="30" t="s">
        <v>863</v>
      </c>
      <c r="N27" s="7" t="s">
        <v>864</v>
      </c>
      <c r="O27" s="7">
        <v>116</v>
      </c>
      <c r="P27" s="7">
        <v>8</v>
      </c>
      <c r="Q27" s="17">
        <v>6</v>
      </c>
      <c r="R27" s="31">
        <v>1</v>
      </c>
      <c r="S27" s="55">
        <f t="shared" si="0"/>
        <v>8.6206896551724137E-3</v>
      </c>
      <c r="T27" s="55">
        <f t="shared" si="1"/>
        <v>0.62068965517241381</v>
      </c>
      <c r="U27" s="55">
        <f t="shared" si="2"/>
        <v>2.2068965517241379</v>
      </c>
      <c r="V27" s="55">
        <f t="shared" si="5"/>
        <v>5.1724137931034482E-2</v>
      </c>
      <c r="W27" s="17"/>
      <c r="X27" s="7" t="s">
        <v>1065</v>
      </c>
      <c r="Y27" s="7">
        <v>8.3144620000000007</v>
      </c>
      <c r="Z27" s="7" t="s">
        <v>1066</v>
      </c>
      <c r="AA27" s="7"/>
    </row>
    <row r="28" spans="1:27">
      <c r="A28" s="7" t="s">
        <v>859</v>
      </c>
      <c r="B28" s="7" t="s">
        <v>927</v>
      </c>
      <c r="C28" s="7"/>
      <c r="D28" s="7"/>
      <c r="E28" s="7"/>
      <c r="F28" s="7"/>
      <c r="G28" s="7"/>
      <c r="H28" s="7"/>
      <c r="I28" s="7"/>
      <c r="J28" s="7"/>
      <c r="K28" s="7"/>
      <c r="L28" s="17" t="s">
        <v>865</v>
      </c>
      <c r="M28" s="30" t="s">
        <v>866</v>
      </c>
      <c r="N28" s="7" t="s">
        <v>867</v>
      </c>
      <c r="O28" s="7">
        <v>130</v>
      </c>
      <c r="P28" s="7">
        <v>9.5</v>
      </c>
      <c r="Q28" s="17">
        <v>7</v>
      </c>
      <c r="R28" s="31">
        <v>1</v>
      </c>
      <c r="S28" s="55">
        <f t="shared" si="0"/>
        <v>7.6923076923076927E-3</v>
      </c>
      <c r="T28" s="55">
        <f t="shared" si="1"/>
        <v>0.64615384615384619</v>
      </c>
      <c r="U28" s="55">
        <f>R28/O28*P28*32</f>
        <v>2.3384615384615386</v>
      </c>
      <c r="V28" s="55">
        <f t="shared" si="5"/>
        <v>5.3846153846153849E-2</v>
      </c>
      <c r="W28" s="17"/>
      <c r="X28" s="309" t="s">
        <v>1067</v>
      </c>
      <c r="Y28" s="7"/>
      <c r="Z28" s="7"/>
      <c r="AA28" s="7"/>
    </row>
    <row r="29" spans="1:27">
      <c r="A29" s="7" t="s">
        <v>863</v>
      </c>
      <c r="B29" s="7" t="s">
        <v>928</v>
      </c>
      <c r="C29" s="7"/>
      <c r="D29" s="7"/>
      <c r="E29" s="7"/>
      <c r="F29" s="7"/>
      <c r="G29" s="7"/>
      <c r="H29" s="7"/>
      <c r="I29" s="7"/>
      <c r="J29" s="7"/>
      <c r="K29" s="7"/>
      <c r="L29" s="17" t="s">
        <v>868</v>
      </c>
      <c r="M29" s="30" t="s">
        <v>869</v>
      </c>
      <c r="N29" s="7" t="s">
        <v>870</v>
      </c>
      <c r="O29" s="7">
        <v>144</v>
      </c>
      <c r="P29" s="7">
        <v>11</v>
      </c>
      <c r="Q29" s="17">
        <v>8</v>
      </c>
      <c r="R29" s="31">
        <v>1</v>
      </c>
      <c r="S29" s="55">
        <f t="shared" si="0"/>
        <v>6.9444444444444441E-3</v>
      </c>
      <c r="T29" s="55">
        <f t="shared" si="1"/>
        <v>0.66666666666666663</v>
      </c>
      <c r="U29" s="55">
        <f t="shared" si="2"/>
        <v>2.4444444444444442</v>
      </c>
      <c r="V29" s="55">
        <f t="shared" si="5"/>
        <v>5.5555555555555552E-2</v>
      </c>
      <c r="W29" s="17"/>
      <c r="X29" s="7" t="s">
        <v>1068</v>
      </c>
      <c r="Y29" s="296">
        <f>1/Y23*Y25</f>
        <v>0.93177554153163911</v>
      </c>
      <c r="Z29" s="7" t="s">
        <v>937</v>
      </c>
      <c r="AA29" s="7"/>
    </row>
    <row r="30" spans="1:27">
      <c r="A30" s="7" t="s">
        <v>866</v>
      </c>
      <c r="B30" s="7" t="s">
        <v>929</v>
      </c>
      <c r="C30" s="7"/>
      <c r="D30" s="7"/>
      <c r="E30" s="7"/>
      <c r="F30" s="7"/>
      <c r="G30" s="7"/>
      <c r="H30" s="7"/>
      <c r="I30" s="7"/>
      <c r="J30" s="7"/>
      <c r="K30" s="7"/>
      <c r="L30" s="17" t="s">
        <v>871</v>
      </c>
      <c r="M30" s="30" t="s">
        <v>872</v>
      </c>
      <c r="N30" s="7" t="s">
        <v>873</v>
      </c>
      <c r="O30" s="7">
        <v>158</v>
      </c>
      <c r="P30" s="7">
        <v>12.5</v>
      </c>
      <c r="Q30" s="17">
        <v>9</v>
      </c>
      <c r="R30" s="31">
        <v>1</v>
      </c>
      <c r="S30" s="55">
        <f t="shared" si="0"/>
        <v>6.3291139240506328E-3</v>
      </c>
      <c r="T30" s="55">
        <f t="shared" si="1"/>
        <v>0.68354430379746833</v>
      </c>
      <c r="U30" s="55">
        <f t="shared" si="2"/>
        <v>2.5316455696202533</v>
      </c>
      <c r="V30" s="55">
        <f t="shared" si="5"/>
        <v>5.6962025316455694E-2</v>
      </c>
      <c r="W30" s="17"/>
      <c r="X30" s="311" t="s">
        <v>1069</v>
      </c>
      <c r="Y30" s="312">
        <f>1*Y26/Y27/Y25/1000</f>
        <v>4.4031617786778297E-2</v>
      </c>
      <c r="Z30" s="26" t="s">
        <v>1070</v>
      </c>
      <c r="AA30" s="26"/>
    </row>
    <row r="31" spans="1:27">
      <c r="A31" s="7" t="s">
        <v>869</v>
      </c>
      <c r="B31" s="7" t="s">
        <v>930</v>
      </c>
      <c r="C31" s="7"/>
      <c r="D31" s="7"/>
      <c r="E31" s="7"/>
      <c r="F31" s="7"/>
      <c r="G31" s="7"/>
      <c r="H31" s="7"/>
      <c r="I31" s="7"/>
      <c r="J31" s="7"/>
      <c r="K31" s="7"/>
      <c r="L31" s="17" t="s">
        <v>874</v>
      </c>
      <c r="M31" s="30"/>
      <c r="N31" s="7"/>
      <c r="O31" s="7"/>
      <c r="P31" s="7"/>
      <c r="Q31" s="17"/>
      <c r="R31" s="31"/>
      <c r="S31" s="55"/>
      <c r="T31" s="55"/>
      <c r="U31" s="55"/>
      <c r="V31" s="55"/>
      <c r="W31" s="17"/>
      <c r="X31" t="s">
        <v>1071</v>
      </c>
      <c r="Y31" s="7"/>
      <c r="Z31" s="7"/>
      <c r="AA31" s="7"/>
    </row>
    <row r="32" spans="1:27">
      <c r="A32" s="7" t="s">
        <v>931</v>
      </c>
      <c r="B32" s="7" t="s">
        <v>932</v>
      </c>
      <c r="C32" s="7"/>
      <c r="D32" s="7"/>
      <c r="E32" s="7"/>
      <c r="F32" s="7"/>
      <c r="G32" s="7"/>
      <c r="H32" s="7"/>
      <c r="I32" s="7"/>
      <c r="J32" s="7"/>
      <c r="K32" s="7"/>
      <c r="L32" s="17" t="s">
        <v>876</v>
      </c>
      <c r="M32" s="30" t="s">
        <v>877</v>
      </c>
      <c r="N32" s="7" t="s">
        <v>878</v>
      </c>
      <c r="O32" s="7">
        <v>90</v>
      </c>
      <c r="P32" s="7">
        <v>3</v>
      </c>
      <c r="Q32" s="17">
        <v>3</v>
      </c>
      <c r="R32" s="31">
        <v>1</v>
      </c>
      <c r="S32" s="55">
        <f t="shared" si="0"/>
        <v>1.1111111111111112E-2</v>
      </c>
      <c r="T32" s="55">
        <f t="shared" si="1"/>
        <v>0.4</v>
      </c>
      <c r="U32" s="55">
        <f t="shared" si="2"/>
        <v>1.0666666666666667</v>
      </c>
      <c r="V32" s="55">
        <f t="shared" si="5"/>
        <v>3.3333333333333333E-2</v>
      </c>
      <c r="W32" s="17"/>
      <c r="X32" s="316" t="s">
        <v>1072</v>
      </c>
      <c r="Y32" s="7"/>
      <c r="Z32" s="7"/>
      <c r="AA32" s="7"/>
    </row>
    <row r="33" spans="1:27">
      <c r="A33" s="7" t="s">
        <v>882</v>
      </c>
      <c r="B33" s="7" t="s">
        <v>883</v>
      </c>
      <c r="C33" s="7"/>
      <c r="D33" s="7"/>
      <c r="E33" s="7"/>
      <c r="F33" s="7"/>
      <c r="G33" s="7"/>
      <c r="H33" s="7"/>
      <c r="I33" s="7"/>
      <c r="J33" s="7"/>
      <c r="K33" s="7"/>
      <c r="L33" s="17" t="s">
        <v>879</v>
      </c>
      <c r="M33" s="30" t="s">
        <v>880</v>
      </c>
      <c r="N33" s="7" t="s">
        <v>881</v>
      </c>
      <c r="O33" s="7">
        <v>46</v>
      </c>
      <c r="P33" s="7">
        <v>3.5</v>
      </c>
      <c r="Q33" s="17">
        <v>2</v>
      </c>
      <c r="R33" s="31">
        <v>1</v>
      </c>
      <c r="S33" s="55">
        <f t="shared" si="0"/>
        <v>2.1739130434782608E-2</v>
      </c>
      <c r="T33" s="55">
        <f t="shared" si="1"/>
        <v>0.52173913043478259</v>
      </c>
      <c r="U33" s="55">
        <f t="shared" si="2"/>
        <v>2.4347826086956523</v>
      </c>
      <c r="V33" s="55">
        <f t="shared" si="5"/>
        <v>4.3478260869565216E-2</v>
      </c>
      <c r="W33" s="17"/>
      <c r="X33" s="7"/>
      <c r="Y33" s="7"/>
      <c r="Z33" s="7"/>
      <c r="AA33" s="7"/>
    </row>
    <row r="34" spans="1:27">
      <c r="A34" s="7" t="s">
        <v>887</v>
      </c>
      <c r="B34" s="7" t="s">
        <v>1048</v>
      </c>
      <c r="C34" s="7"/>
      <c r="D34" s="7"/>
      <c r="E34" s="7"/>
      <c r="F34" s="7"/>
      <c r="G34" s="7"/>
      <c r="H34" s="7"/>
      <c r="I34" s="7"/>
      <c r="J34" s="7"/>
      <c r="K34" s="7"/>
      <c r="L34" s="26" t="s">
        <v>884</v>
      </c>
      <c r="M34" s="27" t="s">
        <v>885</v>
      </c>
      <c r="N34" s="26" t="s">
        <v>886</v>
      </c>
      <c r="O34" s="26">
        <v>180</v>
      </c>
      <c r="P34" s="26">
        <v>6</v>
      </c>
      <c r="Q34" s="26">
        <v>6</v>
      </c>
      <c r="R34" s="314">
        <v>1</v>
      </c>
      <c r="S34" s="315">
        <f t="shared" si="0"/>
        <v>5.5555555555555558E-3</v>
      </c>
      <c r="T34" s="315">
        <f t="shared" si="1"/>
        <v>0.4</v>
      </c>
      <c r="U34" s="315">
        <f t="shared" si="2"/>
        <v>1.0666666666666667</v>
      </c>
      <c r="V34" s="315">
        <f t="shared" si="5"/>
        <v>3.3333333333333333E-2</v>
      </c>
      <c r="W34" s="17"/>
      <c r="X34" s="7"/>
      <c r="Y34" s="7"/>
      <c r="Z34" s="7"/>
      <c r="AA34" s="7"/>
    </row>
    <row r="35" spans="1:27">
      <c r="A35" s="7" t="s">
        <v>933</v>
      </c>
      <c r="B35" s="7" t="s">
        <v>934</v>
      </c>
      <c r="C35" s="7"/>
      <c r="D35" s="7"/>
      <c r="E35" s="7"/>
      <c r="F35" s="7"/>
      <c r="G35" s="7"/>
      <c r="H35" s="7"/>
      <c r="I35" s="7"/>
      <c r="J35" s="7"/>
      <c r="K35" s="7"/>
      <c r="L35" s="7"/>
      <c r="M35" s="7"/>
      <c r="N35" s="7"/>
      <c r="O35" s="7"/>
      <c r="P35" s="7"/>
      <c r="Q35" s="7"/>
      <c r="R35" s="7"/>
      <c r="S35" s="7"/>
      <c r="T35" s="7"/>
      <c r="U35" s="7"/>
      <c r="V35" s="7"/>
      <c r="W35" s="17"/>
      <c r="X35" s="7"/>
      <c r="Y35" s="7"/>
      <c r="Z35" s="7"/>
      <c r="AA35" s="7"/>
    </row>
    <row r="36" spans="1:27">
      <c r="A36" s="7" t="s">
        <v>888</v>
      </c>
      <c r="B36" s="7" t="s">
        <v>1039</v>
      </c>
      <c r="C36" s="7"/>
      <c r="D36" s="7"/>
      <c r="E36" s="7"/>
      <c r="F36" s="7"/>
      <c r="G36" s="7"/>
      <c r="H36" s="7"/>
      <c r="I36" s="7"/>
      <c r="J36" s="7"/>
      <c r="K36" s="7"/>
      <c r="L36" s="7"/>
      <c r="M36" s="7"/>
      <c r="N36" s="7"/>
      <c r="O36" s="7"/>
      <c r="P36" s="7"/>
      <c r="Q36" s="7"/>
      <c r="R36" s="7"/>
      <c r="S36" s="7"/>
      <c r="T36" s="7"/>
      <c r="U36" s="7"/>
      <c r="V36" s="7"/>
      <c r="W36" s="17"/>
      <c r="X36" s="7"/>
      <c r="Y36" s="7"/>
      <c r="Z36" s="7"/>
      <c r="AA36" s="7"/>
    </row>
    <row r="37" spans="1:27">
      <c r="A37" s="7" t="s">
        <v>909</v>
      </c>
      <c r="B37" s="7" t="s">
        <v>1041</v>
      </c>
      <c r="C37" s="7"/>
      <c r="D37" s="7"/>
      <c r="E37" s="7"/>
      <c r="F37" s="7"/>
      <c r="G37" s="7"/>
      <c r="H37" s="7"/>
      <c r="I37" s="7"/>
      <c r="J37" s="7"/>
      <c r="K37" s="7"/>
      <c r="L37" s="7"/>
      <c r="M37" s="7"/>
      <c r="N37" s="7"/>
      <c r="O37" s="7"/>
      <c r="P37" s="7"/>
      <c r="Q37" s="7"/>
      <c r="R37" s="7"/>
      <c r="S37" s="7"/>
      <c r="T37" s="7"/>
      <c r="U37" s="7"/>
      <c r="V37" s="7"/>
      <c r="W37" s="17"/>
      <c r="X37" s="7"/>
      <c r="Y37" s="7"/>
      <c r="Z37" s="7"/>
      <c r="AA37" s="7"/>
    </row>
    <row r="38" spans="1:27">
      <c r="A38" s="7" t="s">
        <v>889</v>
      </c>
      <c r="B38" s="7" t="s">
        <v>890</v>
      </c>
      <c r="C38" s="7"/>
      <c r="D38" s="7"/>
      <c r="E38" s="7"/>
      <c r="F38" s="7"/>
      <c r="G38" s="7"/>
      <c r="H38" s="7"/>
      <c r="I38" s="7"/>
      <c r="J38" s="7"/>
      <c r="K38" s="7"/>
      <c r="L38" s="7"/>
      <c r="M38" s="7"/>
      <c r="N38" s="7"/>
      <c r="O38" s="7"/>
      <c r="P38" s="7"/>
      <c r="Q38" s="7"/>
      <c r="R38" s="7"/>
      <c r="S38" s="7"/>
      <c r="T38" s="7"/>
      <c r="U38" s="7"/>
      <c r="V38" s="7"/>
      <c r="W38" s="17"/>
      <c r="X38" s="7"/>
      <c r="Y38" s="7"/>
      <c r="Z38" s="7"/>
      <c r="AA38" s="7"/>
    </row>
    <row r="39" spans="1:27">
      <c r="A39" s="7" t="s">
        <v>891</v>
      </c>
      <c r="B39" s="7" t="s">
        <v>892</v>
      </c>
      <c r="C39" s="7"/>
      <c r="D39" s="7"/>
      <c r="E39" s="7"/>
      <c r="F39" s="7"/>
      <c r="G39" s="7"/>
      <c r="H39" s="7"/>
      <c r="I39" s="7"/>
      <c r="J39" s="7"/>
      <c r="K39" s="7"/>
      <c r="L39" s="7"/>
      <c r="M39" s="7"/>
      <c r="N39" s="7"/>
      <c r="O39" s="7"/>
      <c r="P39" s="7"/>
      <c r="Q39" s="7"/>
      <c r="R39" s="7"/>
      <c r="S39" s="7"/>
      <c r="T39" s="7"/>
      <c r="U39" s="7"/>
      <c r="V39" s="7"/>
      <c r="W39" s="17"/>
      <c r="X39" s="7"/>
      <c r="Y39" s="7"/>
      <c r="Z39" s="7"/>
      <c r="AA39" s="7"/>
    </row>
    <row r="40" spans="1:27">
      <c r="A40" s="7" t="s">
        <v>1049</v>
      </c>
      <c r="B40" s="7" t="s">
        <v>1050</v>
      </c>
      <c r="C40" s="7"/>
      <c r="D40" s="7"/>
      <c r="E40" s="7"/>
      <c r="F40" s="7"/>
      <c r="G40" s="7"/>
      <c r="H40" s="7"/>
      <c r="I40" s="7"/>
      <c r="J40" s="7"/>
      <c r="K40" s="7"/>
      <c r="L40" s="7"/>
      <c r="M40" s="7"/>
      <c r="N40" s="7"/>
      <c r="O40" s="7"/>
      <c r="P40" s="7"/>
      <c r="Q40" s="7"/>
      <c r="R40" s="7"/>
      <c r="S40" s="7"/>
      <c r="T40" s="7"/>
      <c r="U40" s="7"/>
      <c r="V40" s="7"/>
      <c r="W40" s="17"/>
      <c r="X40" s="7"/>
      <c r="Y40" s="7"/>
      <c r="Z40" s="7"/>
      <c r="AA40" s="7"/>
    </row>
    <row r="41" spans="1:27">
      <c r="A41" s="7" t="s">
        <v>1038</v>
      </c>
      <c r="B41" s="7" t="s">
        <v>1040</v>
      </c>
      <c r="C41" s="7"/>
      <c r="D41" s="7"/>
      <c r="E41" s="7"/>
      <c r="F41" s="7"/>
      <c r="G41" s="7"/>
      <c r="H41" s="7"/>
      <c r="I41" s="7"/>
      <c r="J41" s="7"/>
      <c r="K41" s="7"/>
      <c r="L41" s="7"/>
      <c r="M41" s="7"/>
      <c r="N41" s="7"/>
      <c r="O41" s="7"/>
      <c r="P41" s="7"/>
      <c r="Q41" s="7"/>
      <c r="R41" s="7"/>
      <c r="S41" s="7"/>
      <c r="T41" s="7"/>
      <c r="U41" s="7"/>
      <c r="V41" s="7"/>
      <c r="W41" s="17"/>
      <c r="X41" s="7"/>
      <c r="Y41" s="7"/>
      <c r="Z41" s="7"/>
      <c r="AA41" s="7"/>
    </row>
    <row r="42" spans="1:27">
      <c r="A42" s="7" t="s">
        <v>1044</v>
      </c>
      <c r="B42" s="7" t="s">
        <v>1045</v>
      </c>
      <c r="C42" s="7"/>
      <c r="D42" s="7"/>
      <c r="E42" s="7"/>
      <c r="F42" s="7"/>
      <c r="G42" s="7"/>
      <c r="H42" s="7"/>
      <c r="I42" s="7"/>
      <c r="J42" s="7"/>
      <c r="K42" s="7"/>
      <c r="L42" s="7"/>
      <c r="M42" s="7"/>
      <c r="N42" s="7"/>
      <c r="O42" s="7"/>
      <c r="P42" s="7"/>
      <c r="Q42" s="7"/>
      <c r="R42" s="7"/>
      <c r="S42" s="7"/>
      <c r="T42" s="7"/>
      <c r="U42" s="7"/>
      <c r="V42" s="7"/>
      <c r="W42" s="17"/>
      <c r="X42" s="7"/>
      <c r="Y42" s="7"/>
      <c r="Z42" s="7"/>
      <c r="AA42" s="7"/>
    </row>
    <row r="43" spans="1:27">
      <c r="A43" s="7" t="s">
        <v>935</v>
      </c>
      <c r="B43" s="7" t="s">
        <v>936</v>
      </c>
      <c r="C43" s="7"/>
      <c r="D43" s="7"/>
      <c r="E43" s="7"/>
      <c r="F43" s="7"/>
      <c r="G43" s="7"/>
      <c r="H43" s="7"/>
      <c r="I43" s="7"/>
      <c r="J43" s="7"/>
      <c r="K43" s="7"/>
      <c r="L43" s="7"/>
      <c r="M43" s="7"/>
      <c r="N43" s="7"/>
      <c r="O43" s="7"/>
      <c r="P43" s="7"/>
      <c r="Q43" s="7"/>
      <c r="R43" s="7"/>
      <c r="S43" s="7"/>
      <c r="T43" s="7"/>
      <c r="U43" s="7"/>
      <c r="V43" s="7"/>
      <c r="W43" s="17"/>
      <c r="X43" s="7"/>
      <c r="Y43" s="7"/>
      <c r="Z43" s="7"/>
      <c r="AA43" s="7"/>
    </row>
    <row r="44" spans="1:27">
      <c r="A44" s="7" t="s">
        <v>893</v>
      </c>
      <c r="B44" s="7" t="s">
        <v>894</v>
      </c>
      <c r="C44" s="7"/>
      <c r="D44" s="7"/>
      <c r="E44" s="7"/>
      <c r="F44" s="7"/>
      <c r="G44" s="7"/>
      <c r="H44" s="7"/>
      <c r="I44" s="7"/>
      <c r="J44" s="7"/>
      <c r="K44" s="7"/>
      <c r="L44" s="7"/>
      <c r="M44" s="7"/>
      <c r="N44" s="7"/>
      <c r="O44" s="7"/>
      <c r="P44" s="7"/>
      <c r="Q44" s="17"/>
      <c r="R44" s="17"/>
      <c r="S44" s="17"/>
      <c r="T44" s="17"/>
      <c r="U44" s="17"/>
      <c r="V44" s="17"/>
      <c r="W44" s="17"/>
      <c r="X44" s="7"/>
      <c r="Y44" s="7"/>
      <c r="Z44" s="7"/>
      <c r="AA44" s="7"/>
    </row>
    <row r="45" spans="1:27">
      <c r="A45" s="7" t="s">
        <v>937</v>
      </c>
      <c r="B45" s="7" t="s">
        <v>938</v>
      </c>
      <c r="C45" s="7"/>
      <c r="D45" s="7"/>
      <c r="E45" s="7"/>
      <c r="F45" s="7"/>
      <c r="G45" s="7"/>
      <c r="H45" s="7"/>
      <c r="I45" s="7"/>
      <c r="J45" s="7"/>
      <c r="K45" s="7"/>
      <c r="L45" s="7"/>
      <c r="M45" s="7"/>
      <c r="N45" s="7"/>
      <c r="O45" s="7"/>
      <c r="P45" s="7"/>
      <c r="Q45" s="7"/>
      <c r="R45" s="7"/>
      <c r="S45" s="7"/>
      <c r="T45" s="7"/>
      <c r="U45" s="7"/>
      <c r="V45" s="7"/>
      <c r="W45" s="17"/>
      <c r="X45" s="7"/>
      <c r="Y45" s="7"/>
      <c r="Z45" s="7"/>
      <c r="AA45" s="7"/>
    </row>
    <row r="46" spans="1:27">
      <c r="A46" s="7" t="s">
        <v>895</v>
      </c>
      <c r="B46" s="7" t="s">
        <v>939</v>
      </c>
      <c r="C46" s="7"/>
      <c r="D46" s="7"/>
      <c r="E46" s="7"/>
      <c r="F46" s="7"/>
      <c r="G46" s="7"/>
      <c r="H46" s="7"/>
      <c r="I46" s="7"/>
      <c r="J46" s="7"/>
      <c r="K46" s="7"/>
      <c r="L46" s="7"/>
      <c r="M46" s="7"/>
      <c r="N46" s="7"/>
      <c r="O46" s="7"/>
      <c r="P46" s="7"/>
      <c r="Q46" s="7"/>
      <c r="R46" s="7"/>
      <c r="S46" s="7"/>
      <c r="T46" s="7"/>
      <c r="U46" s="7"/>
      <c r="V46" s="7"/>
      <c r="W46" s="7"/>
      <c r="X46" s="7"/>
      <c r="Y46" s="7"/>
      <c r="Z46" s="7"/>
      <c r="AA46" s="7"/>
    </row>
    <row r="47" spans="1:27">
      <c r="A47" s="7"/>
      <c r="B47" s="7"/>
      <c r="C47" s="7"/>
      <c r="D47" s="7"/>
      <c r="E47" s="7"/>
      <c r="F47" s="7"/>
      <c r="G47" s="7"/>
      <c r="H47" s="7"/>
      <c r="I47" s="7"/>
      <c r="J47" s="7"/>
      <c r="K47" s="7"/>
      <c r="L47" s="7"/>
      <c r="M47" s="7"/>
      <c r="N47" s="7"/>
      <c r="O47" s="7"/>
      <c r="P47" s="7"/>
      <c r="Q47" s="7"/>
      <c r="R47" s="7"/>
      <c r="S47" s="7"/>
      <c r="T47" s="7"/>
      <c r="U47" s="7"/>
      <c r="V47" s="7"/>
      <c r="W47" s="7"/>
      <c r="X47" s="7"/>
      <c r="Y47" s="7"/>
      <c r="Z47" s="7"/>
      <c r="AA47" s="7"/>
    </row>
    <row r="48" spans="1:27">
      <c r="A48" s="7"/>
      <c r="B48" s="7"/>
      <c r="C48" s="7"/>
      <c r="D48" s="7"/>
      <c r="E48" s="7"/>
      <c r="F48" s="7"/>
      <c r="G48" s="7"/>
      <c r="H48" s="7"/>
      <c r="I48" s="7"/>
      <c r="J48" s="7"/>
      <c r="K48" s="7"/>
      <c r="L48" s="7"/>
      <c r="M48" s="7"/>
      <c r="N48" s="7"/>
      <c r="O48" s="7"/>
      <c r="P48" s="7"/>
      <c r="Q48" s="7"/>
      <c r="R48" s="7"/>
      <c r="S48" s="7"/>
      <c r="T48" s="7"/>
      <c r="U48" s="7"/>
      <c r="V48" s="7"/>
      <c r="W48" s="7"/>
      <c r="X48" s="7"/>
      <c r="Y48" s="7"/>
      <c r="Z48" s="7"/>
      <c r="AA48" s="7"/>
    </row>
    <row r="49" spans="1:27">
      <c r="A49" s="7"/>
      <c r="B49" s="7"/>
      <c r="C49" s="7"/>
      <c r="D49" s="7"/>
      <c r="E49" s="7"/>
      <c r="F49" s="7"/>
      <c r="G49" s="7"/>
      <c r="H49" s="7"/>
      <c r="I49" s="7"/>
      <c r="J49" s="7"/>
      <c r="K49" s="7"/>
      <c r="L49" s="7"/>
      <c r="M49" s="7"/>
      <c r="N49" s="7"/>
      <c r="O49" s="7"/>
      <c r="P49" s="7"/>
      <c r="Q49" s="7"/>
      <c r="R49" s="7"/>
      <c r="S49" s="7"/>
      <c r="T49" s="7"/>
      <c r="U49" s="7"/>
      <c r="V49" s="7"/>
      <c r="W49" s="7"/>
      <c r="X49" s="7"/>
      <c r="Y49" s="7"/>
      <c r="Z49" s="7"/>
      <c r="AA49" s="7"/>
    </row>
    <row r="50" spans="1:27">
      <c r="A50" s="7"/>
      <c r="B50" s="7"/>
      <c r="C50" s="7"/>
      <c r="D50" s="7"/>
      <c r="E50" s="7"/>
      <c r="F50" s="7"/>
      <c r="G50" s="7"/>
      <c r="H50" s="7"/>
      <c r="I50" s="7"/>
      <c r="J50" s="7"/>
      <c r="K50" s="7"/>
      <c r="L50" s="7"/>
      <c r="M50" s="7"/>
      <c r="N50" s="7"/>
      <c r="O50" s="7"/>
      <c r="P50" s="7"/>
      <c r="Q50" s="7"/>
      <c r="R50" s="7"/>
      <c r="S50" s="7"/>
      <c r="T50" s="7"/>
      <c r="U50" s="7"/>
      <c r="V50" s="7"/>
      <c r="W50" s="7"/>
      <c r="X50" s="7"/>
      <c r="Y50" s="7"/>
      <c r="Z50" s="7"/>
      <c r="AA50" s="7"/>
    </row>
    <row r="51" spans="1:27">
      <c r="A51" s="7"/>
      <c r="B51" s="7"/>
      <c r="C51" s="7"/>
      <c r="D51" s="7"/>
      <c r="E51" s="7"/>
      <c r="F51" s="7"/>
      <c r="G51" s="7"/>
      <c r="H51" s="7"/>
      <c r="I51" s="7"/>
      <c r="J51" s="7"/>
      <c r="K51" s="7"/>
      <c r="L51" s="7"/>
      <c r="M51" s="7"/>
      <c r="N51" s="7"/>
      <c r="O51" s="7"/>
      <c r="P51" s="7"/>
      <c r="Q51" s="7"/>
      <c r="R51" s="7"/>
      <c r="S51" s="7"/>
      <c r="T51" s="7"/>
      <c r="U51" s="7"/>
      <c r="V51" s="7"/>
      <c r="W51" s="7"/>
      <c r="X51" s="7"/>
      <c r="Y51" s="7"/>
      <c r="Z51" s="7"/>
      <c r="AA51" s="7"/>
    </row>
    <row r="52" spans="1:27">
      <c r="A52" s="7"/>
      <c r="B52" s="7"/>
      <c r="C52" s="7"/>
      <c r="D52" s="7"/>
      <c r="E52" s="7"/>
      <c r="F52" s="7"/>
      <c r="G52" s="7"/>
      <c r="H52" s="7"/>
      <c r="I52" s="7"/>
      <c r="J52" s="7"/>
      <c r="K52" s="7"/>
      <c r="L52" s="7"/>
      <c r="M52" s="7"/>
      <c r="N52" s="7"/>
      <c r="O52" s="7"/>
      <c r="P52" s="7"/>
      <c r="Q52" s="7"/>
      <c r="R52" s="7"/>
      <c r="S52" s="7"/>
      <c r="T52" s="7"/>
      <c r="U52" s="7"/>
      <c r="V52" s="7"/>
      <c r="W52" s="7"/>
      <c r="X52" s="7"/>
      <c r="Y52" s="7"/>
      <c r="Z52" s="7"/>
      <c r="AA52" s="7"/>
    </row>
    <row r="53" spans="1:27">
      <c r="A53" s="7"/>
      <c r="B53" s="7"/>
      <c r="C53" s="7"/>
      <c r="D53" s="7"/>
      <c r="E53" s="7"/>
      <c r="F53" s="7"/>
      <c r="G53" s="7"/>
      <c r="H53" s="7"/>
      <c r="I53" s="7"/>
      <c r="J53" s="7"/>
      <c r="K53" s="7"/>
      <c r="L53" s="7"/>
      <c r="M53" s="7"/>
      <c r="N53" s="7"/>
      <c r="O53" s="7"/>
      <c r="P53" s="7"/>
      <c r="Q53" s="7"/>
      <c r="R53" s="7"/>
      <c r="S53" s="7"/>
      <c r="T53" s="7"/>
      <c r="U53" s="7"/>
      <c r="V53" s="7"/>
      <c r="W53" s="7"/>
      <c r="X53" s="7"/>
      <c r="Y53" s="7"/>
      <c r="Z53" s="7"/>
      <c r="AA53" s="7"/>
    </row>
    <row r="54" spans="1:27">
      <c r="A54" s="7"/>
      <c r="B54" s="7"/>
      <c r="C54" s="7"/>
      <c r="D54" s="7"/>
      <c r="E54" s="7"/>
      <c r="F54" s="7"/>
      <c r="G54" s="7"/>
      <c r="H54" s="7"/>
      <c r="I54" s="7"/>
      <c r="J54" s="7"/>
      <c r="K54" s="7"/>
      <c r="L54" s="7"/>
      <c r="M54" s="7"/>
      <c r="N54" s="7"/>
      <c r="O54" s="7"/>
      <c r="P54" s="7"/>
      <c r="Q54" s="7"/>
      <c r="R54" s="7"/>
      <c r="S54" s="7"/>
      <c r="T54" s="7"/>
      <c r="U54" s="7"/>
      <c r="V54" s="7"/>
      <c r="W54" s="7"/>
      <c r="X54" s="7"/>
      <c r="Y54" s="7"/>
      <c r="Z54" s="7"/>
      <c r="AA54" s="7"/>
    </row>
    <row r="55" spans="1:27">
      <c r="A55" s="7"/>
      <c r="B55" s="7"/>
      <c r="C55" s="7"/>
      <c r="D55" s="7"/>
      <c r="E55" s="7"/>
      <c r="F55" s="7"/>
      <c r="G55" s="7"/>
      <c r="H55" s="7"/>
      <c r="I55" s="7"/>
      <c r="J55" s="7"/>
      <c r="K55" s="7"/>
      <c r="L55" s="7"/>
      <c r="M55" s="7"/>
      <c r="N55" s="7"/>
      <c r="O55" s="7"/>
      <c r="P55" s="7"/>
      <c r="Q55" s="7"/>
      <c r="R55" s="7"/>
      <c r="S55" s="7"/>
      <c r="T55" s="7"/>
      <c r="U55" s="7"/>
      <c r="V55" s="7"/>
      <c r="W55" s="7"/>
      <c r="X55" s="7"/>
      <c r="Y55" s="7"/>
      <c r="Z55" s="7"/>
      <c r="AA55" s="7"/>
    </row>
    <row r="56" spans="1:27">
      <c r="A56" s="7"/>
      <c r="B56" s="7"/>
      <c r="C56" s="7"/>
      <c r="D56" s="7"/>
      <c r="E56" s="7"/>
      <c r="F56" s="7"/>
      <c r="G56" s="7"/>
      <c r="H56" s="7"/>
      <c r="L56" s="7"/>
      <c r="M56" s="7"/>
      <c r="N56" s="7"/>
      <c r="O56" s="7"/>
      <c r="P56" s="7"/>
      <c r="Q56" s="7"/>
      <c r="R56" s="7"/>
      <c r="S56" s="7"/>
      <c r="T56" s="7"/>
      <c r="U56" s="7"/>
      <c r="V56" s="7"/>
      <c r="W56" s="7"/>
      <c r="X56" s="7"/>
      <c r="Y56" s="7"/>
      <c r="Z56" s="7"/>
      <c r="AA56" s="7"/>
    </row>
    <row r="57" spans="1:27">
      <c r="A57" s="7"/>
      <c r="B57" s="7"/>
      <c r="C57" s="7"/>
      <c r="D57" s="7"/>
      <c r="E57" s="7"/>
      <c r="L57" s="7"/>
      <c r="M57" s="7"/>
      <c r="N57" s="7"/>
      <c r="O57" s="7"/>
      <c r="P57" s="7"/>
      <c r="Q57" s="7"/>
      <c r="R57" s="7"/>
      <c r="S57" s="7"/>
      <c r="T57" s="7"/>
      <c r="U57" s="7"/>
      <c r="V57" s="7"/>
      <c r="W57" s="7"/>
      <c r="X57" s="7"/>
      <c r="Y57" s="7"/>
      <c r="Z57" s="7"/>
      <c r="AA57" s="7"/>
    </row>
    <row r="58" spans="1:27">
      <c r="A58" s="7"/>
      <c r="B58" s="7"/>
      <c r="C58" s="7"/>
      <c r="D58" s="7"/>
      <c r="E58" s="7"/>
      <c r="W58" s="7"/>
      <c r="X58" s="7"/>
      <c r="Y58" s="7"/>
      <c r="Z58" s="7"/>
      <c r="AA58" s="7"/>
    </row>
    <row r="59" spans="1:27">
      <c r="A59" s="7"/>
      <c r="B59" s="7"/>
      <c r="C59" s="7"/>
      <c r="D59" s="7"/>
      <c r="W59" s="7"/>
      <c r="X59" s="7"/>
      <c r="Y59" s="7"/>
      <c r="Z59" s="7"/>
      <c r="AA59" s="7"/>
    </row>
    <row r="60" spans="1:27">
      <c r="A60" s="7"/>
      <c r="B60" s="7"/>
      <c r="C60" s="7"/>
      <c r="D60" s="7"/>
    </row>
    <row r="61" spans="1:27">
      <c r="A61" s="7"/>
      <c r="B61" s="7"/>
    </row>
    <row r="62" spans="1:27">
      <c r="A62" s="7"/>
      <c r="B62" s="7"/>
    </row>
    <row r="63" spans="1:27">
      <c r="A63" s="7"/>
      <c r="B63" s="7"/>
    </row>
  </sheetData>
  <mergeCells count="4">
    <mergeCell ref="B12:I12"/>
    <mergeCell ref="B17:J17"/>
    <mergeCell ref="B18:J18"/>
    <mergeCell ref="A2:L2"/>
  </mergeCells>
  <hyperlinks>
    <hyperlink ref="D11" r:id="rId1"/>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2"/>
  <sheetViews>
    <sheetView zoomScale="85" zoomScaleNormal="85" workbookViewId="0">
      <selection activeCell="M15" sqref="M15"/>
    </sheetView>
  </sheetViews>
  <sheetFormatPr defaultRowHeight="15"/>
  <cols>
    <col min="1" max="1" width="23.5703125" customWidth="1"/>
    <col min="4" max="4" width="2" bestFit="1" customWidth="1"/>
    <col min="6" max="6" width="2.140625" bestFit="1" customWidth="1"/>
    <col min="8" max="8" width="2" bestFit="1" customWidth="1"/>
    <col min="10" max="10" width="2.140625" bestFit="1" customWidth="1"/>
  </cols>
  <sheetData>
    <row r="1" spans="1:12">
      <c r="A1" s="7" t="s">
        <v>900</v>
      </c>
      <c r="B1" s="7"/>
      <c r="C1" s="7"/>
      <c r="D1" s="7"/>
      <c r="E1" s="7"/>
      <c r="F1" s="7"/>
      <c r="G1" s="7"/>
      <c r="H1" s="7"/>
      <c r="I1" s="7"/>
      <c r="J1" s="7"/>
    </row>
    <row r="2" spans="1:12">
      <c r="A2" s="17" t="s">
        <v>901</v>
      </c>
      <c r="B2" s="17"/>
      <c r="C2" s="17"/>
      <c r="D2" s="17"/>
      <c r="E2" s="17"/>
      <c r="F2" s="17"/>
      <c r="G2" s="17"/>
      <c r="H2" s="17"/>
      <c r="I2" s="17"/>
      <c r="J2" s="17"/>
      <c r="K2" s="33"/>
      <c r="L2" s="33"/>
    </row>
    <row r="3" spans="1:12">
      <c r="A3" s="17"/>
      <c r="B3" s="17"/>
      <c r="C3" s="17"/>
      <c r="D3" s="17"/>
      <c r="E3" s="17"/>
      <c r="F3" s="17"/>
      <c r="G3" s="17"/>
      <c r="H3" s="17"/>
      <c r="I3" s="17"/>
      <c r="J3" s="17"/>
      <c r="K3" s="33"/>
      <c r="L3" s="33"/>
    </row>
    <row r="4" spans="1:12">
      <c r="A4" s="18"/>
      <c r="B4" s="18"/>
      <c r="C4" s="324" t="s">
        <v>902</v>
      </c>
      <c r="D4" s="324"/>
      <c r="E4" s="324"/>
      <c r="F4" s="324"/>
      <c r="G4" s="324" t="s">
        <v>903</v>
      </c>
      <c r="H4" s="324"/>
      <c r="I4" s="324"/>
      <c r="J4" s="324"/>
    </row>
    <row r="5" spans="1:12">
      <c r="A5" s="18" t="s">
        <v>904</v>
      </c>
      <c r="B5" s="18" t="s">
        <v>905</v>
      </c>
      <c r="C5" s="34" t="s">
        <v>906</v>
      </c>
      <c r="D5" s="35" t="s">
        <v>907</v>
      </c>
      <c r="E5" s="18" t="s">
        <v>908</v>
      </c>
      <c r="F5" s="18" t="s">
        <v>909</v>
      </c>
      <c r="G5" s="34" t="s">
        <v>906</v>
      </c>
      <c r="H5" s="35" t="s">
        <v>907</v>
      </c>
      <c r="I5" s="18" t="s">
        <v>908</v>
      </c>
      <c r="J5" s="18" t="s">
        <v>909</v>
      </c>
    </row>
    <row r="6" spans="1:12">
      <c r="A6" s="17" t="s">
        <v>910</v>
      </c>
      <c r="B6" s="17"/>
      <c r="C6" s="36">
        <v>5</v>
      </c>
      <c r="D6" s="35" t="s">
        <v>907</v>
      </c>
      <c r="E6" s="37">
        <v>0.1</v>
      </c>
      <c r="F6" s="17">
        <v>2</v>
      </c>
      <c r="G6" s="17">
        <v>5.36</v>
      </c>
      <c r="H6" s="35" t="s">
        <v>907</v>
      </c>
      <c r="I6" s="37" t="s">
        <v>889</v>
      </c>
      <c r="J6" s="17">
        <v>1</v>
      </c>
    </row>
    <row r="7" spans="1:12">
      <c r="A7" s="17" t="s">
        <v>911</v>
      </c>
      <c r="B7" s="17" t="s">
        <v>912</v>
      </c>
      <c r="C7" s="36">
        <v>6.2</v>
      </c>
      <c r="D7" s="35" t="s">
        <v>907</v>
      </c>
      <c r="E7" s="37" t="s">
        <v>889</v>
      </c>
      <c r="F7" s="17">
        <v>1</v>
      </c>
      <c r="G7" s="17">
        <v>6.1619999999999999</v>
      </c>
      <c r="H7" s="35" t="s">
        <v>907</v>
      </c>
      <c r="I7" s="37" t="s">
        <v>889</v>
      </c>
      <c r="J7" s="17">
        <v>1</v>
      </c>
    </row>
    <row r="8" spans="1:12">
      <c r="A8" s="38" t="s">
        <v>913</v>
      </c>
      <c r="B8" s="17"/>
      <c r="C8" s="36"/>
      <c r="D8" s="35"/>
      <c r="E8" s="37"/>
      <c r="F8" s="17"/>
      <c r="G8" s="17"/>
      <c r="H8" s="35"/>
      <c r="I8" s="37"/>
      <c r="J8" s="17"/>
    </row>
    <row r="9" spans="1:12">
      <c r="A9" s="17" t="s">
        <v>893</v>
      </c>
      <c r="B9" s="17" t="s">
        <v>914</v>
      </c>
      <c r="C9" s="39">
        <v>9.9364111183401995</v>
      </c>
      <c r="D9" s="40" t="s">
        <v>907</v>
      </c>
      <c r="E9" s="41">
        <v>6.9915802788056897E-2</v>
      </c>
      <c r="F9" s="17">
        <v>2</v>
      </c>
      <c r="G9" s="42">
        <v>17.7092164894745</v>
      </c>
      <c r="H9" s="40" t="s">
        <v>907</v>
      </c>
      <c r="I9" s="41">
        <v>1.56834168086606</v>
      </c>
      <c r="J9" s="17">
        <v>2</v>
      </c>
    </row>
    <row r="10" spans="1:12">
      <c r="A10" s="17"/>
      <c r="B10" s="17" t="s">
        <v>832</v>
      </c>
      <c r="C10" s="43">
        <f>C9*10</f>
        <v>99.364111183402002</v>
      </c>
      <c r="D10" s="44" t="s">
        <v>907</v>
      </c>
      <c r="E10" s="45">
        <f>E9*10</f>
        <v>0.69915802788056891</v>
      </c>
      <c r="F10" s="17"/>
      <c r="G10" s="46">
        <v>177.092164894745</v>
      </c>
      <c r="H10" s="44" t="s">
        <v>907</v>
      </c>
      <c r="I10" s="47">
        <v>15.683416808660599</v>
      </c>
      <c r="J10" s="17"/>
    </row>
    <row r="11" spans="1:12">
      <c r="A11" s="17" t="s">
        <v>895</v>
      </c>
      <c r="B11" s="17" t="s">
        <v>914</v>
      </c>
      <c r="C11" s="39">
        <v>8.8317610062893106</v>
      </c>
      <c r="D11" s="40" t="s">
        <v>907</v>
      </c>
      <c r="E11" s="41">
        <v>2.2236062301927702E-3</v>
      </c>
      <c r="F11" s="17">
        <v>2</v>
      </c>
      <c r="G11" s="42">
        <v>16.306391591838299</v>
      </c>
      <c r="H11" s="40" t="s">
        <v>907</v>
      </c>
      <c r="I11" s="41">
        <v>1.07558195418036</v>
      </c>
      <c r="J11" s="17">
        <v>2</v>
      </c>
    </row>
    <row r="12" spans="1:12">
      <c r="A12" s="17"/>
      <c r="B12" s="17" t="s">
        <v>832</v>
      </c>
      <c r="C12" s="43">
        <f>C11*10</f>
        <v>88.31761006289311</v>
      </c>
      <c r="D12" s="44" t="s">
        <v>907</v>
      </c>
      <c r="E12" s="45">
        <f>E11*10</f>
        <v>2.2236062301927702E-2</v>
      </c>
      <c r="F12" s="17"/>
      <c r="G12" s="46">
        <v>163.063915918383</v>
      </c>
      <c r="H12" s="44" t="s">
        <v>907</v>
      </c>
      <c r="I12" s="47">
        <v>10.7558195418036</v>
      </c>
      <c r="J12" s="17"/>
    </row>
    <row r="13" spans="1:12">
      <c r="A13" s="38" t="s">
        <v>875</v>
      </c>
      <c r="B13" s="17"/>
      <c r="C13" s="36"/>
      <c r="D13" s="17"/>
      <c r="E13" s="37"/>
      <c r="F13" s="17"/>
      <c r="G13" s="17"/>
      <c r="H13" s="17"/>
      <c r="I13" s="37"/>
      <c r="J13" s="17"/>
    </row>
    <row r="14" spans="1:12">
      <c r="A14" s="17" t="s">
        <v>915</v>
      </c>
      <c r="B14" s="17" t="s">
        <v>835</v>
      </c>
      <c r="C14" s="48">
        <v>149.58000000000001</v>
      </c>
      <c r="D14" s="49" t="s">
        <v>907</v>
      </c>
      <c r="E14" s="50">
        <v>1.4142135623730951</v>
      </c>
      <c r="F14" s="51">
        <v>2</v>
      </c>
      <c r="G14" s="51">
        <v>296.97500000000002</v>
      </c>
      <c r="H14" s="49" t="s">
        <v>907</v>
      </c>
      <c r="I14" s="50">
        <v>9.157032816365783</v>
      </c>
      <c r="J14" s="17">
        <v>2</v>
      </c>
    </row>
    <row r="15" spans="1:12">
      <c r="A15" s="17" t="s">
        <v>916</v>
      </c>
      <c r="B15" s="17" t="s">
        <v>835</v>
      </c>
      <c r="C15" s="43">
        <v>37.410855784469092</v>
      </c>
      <c r="D15" s="44" t="s">
        <v>907</v>
      </c>
      <c r="E15" s="45">
        <v>1.0505746550909485</v>
      </c>
      <c r="F15" s="51">
        <v>2</v>
      </c>
      <c r="G15" s="52">
        <v>38.17</v>
      </c>
      <c r="H15" s="44" t="s">
        <v>907</v>
      </c>
      <c r="I15" s="45">
        <v>0.12727922061357835</v>
      </c>
      <c r="J15" s="17">
        <v>2</v>
      </c>
    </row>
    <row r="16" spans="1:12">
      <c r="A16" s="26" t="s">
        <v>917</v>
      </c>
      <c r="B16" s="17"/>
      <c r="C16" s="36"/>
      <c r="D16" s="17"/>
      <c r="E16" s="37"/>
      <c r="F16" s="17"/>
      <c r="G16" s="17"/>
      <c r="H16" s="17"/>
      <c r="I16" s="37"/>
      <c r="J16" s="17"/>
    </row>
    <row r="17" spans="1:10">
      <c r="A17" s="17" t="s">
        <v>880</v>
      </c>
      <c r="B17" s="17" t="s">
        <v>832</v>
      </c>
      <c r="C17" s="53">
        <v>1.3851645051474091</v>
      </c>
      <c r="D17" s="40" t="s">
        <v>907</v>
      </c>
      <c r="E17" s="54">
        <v>0.71237907697906822</v>
      </c>
      <c r="F17" s="51">
        <v>2</v>
      </c>
      <c r="G17" s="55">
        <v>0.8</v>
      </c>
      <c r="H17" s="40" t="s">
        <v>907</v>
      </c>
      <c r="I17" s="54">
        <v>0.16</v>
      </c>
      <c r="J17" s="17">
        <v>2</v>
      </c>
    </row>
    <row r="18" spans="1:10">
      <c r="A18" s="17"/>
      <c r="B18" s="17" t="s">
        <v>835</v>
      </c>
      <c r="C18" s="53">
        <f>C17*'[1]Read me'!$U$26</f>
        <v>2.8907780976989406</v>
      </c>
      <c r="D18" s="40" t="s">
        <v>907</v>
      </c>
      <c r="E18" s="54">
        <f>E17*'[1]Read me'!$U$26</f>
        <v>1.4867041606519684</v>
      </c>
      <c r="F18" s="53"/>
      <c r="G18" s="53">
        <f>G17*'[1]Read me'!$U$26</f>
        <v>1.6695652173913045</v>
      </c>
      <c r="H18" s="40" t="s">
        <v>907</v>
      </c>
      <c r="I18" s="54">
        <f>I17*'[1]Read me'!$U$26</f>
        <v>0.33391304347826084</v>
      </c>
      <c r="J18" s="53"/>
    </row>
    <row r="19" spans="1:10">
      <c r="A19" s="17" t="s">
        <v>918</v>
      </c>
      <c r="B19" s="17" t="s">
        <v>832</v>
      </c>
      <c r="C19" s="53">
        <v>7.2720403464875929</v>
      </c>
      <c r="D19" s="40" t="s">
        <v>907</v>
      </c>
      <c r="E19" s="54">
        <v>0.3364291850241517</v>
      </c>
      <c r="F19" s="51">
        <v>2</v>
      </c>
      <c r="G19" s="55">
        <v>2.4823456414662184</v>
      </c>
      <c r="H19" s="40" t="s">
        <v>907</v>
      </c>
      <c r="I19" s="54">
        <v>1.5103517140989052E-2</v>
      </c>
      <c r="J19" s="17">
        <v>2</v>
      </c>
    </row>
    <row r="20" spans="1:10">
      <c r="A20" s="17"/>
      <c r="B20" s="17" t="s">
        <v>835</v>
      </c>
      <c r="C20" s="53">
        <f>C19*'[1]Read me'!$U$25</f>
        <v>7.7568430362534322</v>
      </c>
      <c r="D20" s="40" t="s">
        <v>907</v>
      </c>
      <c r="E20" s="54">
        <f>E19*'[1]Read me'!$U$25</f>
        <v>0.35885779735909512</v>
      </c>
      <c r="F20" s="55"/>
      <c r="G20" s="53">
        <f>G19*'[1]Read me'!$U$25</f>
        <v>2.6478353508972994</v>
      </c>
      <c r="H20" s="40" t="s">
        <v>907</v>
      </c>
      <c r="I20" s="54">
        <f>I19*'[1]Read me'!$U$25</f>
        <v>1.6110418283721655E-2</v>
      </c>
      <c r="J20" s="17"/>
    </row>
    <row r="21" spans="1:10">
      <c r="A21" s="17" t="s">
        <v>849</v>
      </c>
      <c r="B21" s="17" t="s">
        <v>832</v>
      </c>
      <c r="C21" s="53">
        <v>1.2712566539096386</v>
      </c>
      <c r="D21" s="40" t="s">
        <v>907</v>
      </c>
      <c r="E21" s="54">
        <v>0.18274817641176444</v>
      </c>
      <c r="F21" s="51">
        <v>2</v>
      </c>
      <c r="G21" s="55">
        <v>0.88698138927973025</v>
      </c>
      <c r="H21" s="40" t="s">
        <v>907</v>
      </c>
      <c r="I21" s="54">
        <v>0.16282716173912512</v>
      </c>
      <c r="J21" s="17">
        <v>2</v>
      </c>
    </row>
    <row r="22" spans="1:10">
      <c r="A22" s="17"/>
      <c r="B22" s="17" t="s">
        <v>835</v>
      </c>
      <c r="C22" s="53">
        <f>C21*'[1]Read me'!$U$17</f>
        <v>1.3560070975036145</v>
      </c>
      <c r="D22" s="40" t="s">
        <v>907</v>
      </c>
      <c r="E22" s="54">
        <f>E21*'[1]Read me'!$U$17</f>
        <v>0.19493138817254874</v>
      </c>
      <c r="F22" s="55"/>
      <c r="G22" s="53">
        <f>G21*'[1]Read me'!$U$17</f>
        <v>0.94611348189837896</v>
      </c>
      <c r="H22" s="40" t="s">
        <v>907</v>
      </c>
      <c r="I22" s="54">
        <f>I21*'[1]Read me'!$U$17</f>
        <v>0.1736823058550668</v>
      </c>
      <c r="J22" s="17"/>
    </row>
    <row r="23" spans="1:10">
      <c r="A23" s="17" t="s">
        <v>852</v>
      </c>
      <c r="B23" s="17" t="s">
        <v>832</v>
      </c>
      <c r="C23" s="53">
        <v>0.63036649607942707</v>
      </c>
      <c r="D23" s="40" t="s">
        <v>907</v>
      </c>
      <c r="E23" s="54">
        <v>1.9534817056964776E-2</v>
      </c>
      <c r="F23" s="51">
        <v>2</v>
      </c>
      <c r="G23" s="55">
        <v>0.63267201132725814</v>
      </c>
      <c r="H23" s="40" t="s">
        <v>907</v>
      </c>
      <c r="I23" s="54">
        <v>0.19483360862871463</v>
      </c>
      <c r="J23" s="17">
        <v>2</v>
      </c>
    </row>
    <row r="24" spans="1:10">
      <c r="A24" s="17"/>
      <c r="B24" s="17" t="s">
        <v>835</v>
      </c>
      <c r="C24" s="53">
        <f>C23*'[1]Read me'!$U$18</f>
        <v>0.95406821028237621</v>
      </c>
      <c r="D24" s="40" t="s">
        <v>907</v>
      </c>
      <c r="E24" s="54">
        <f>E23*'[1]Read me'!$U$18</f>
        <v>2.9566209599730473E-2</v>
      </c>
      <c r="F24" s="55"/>
      <c r="G24" s="53">
        <f>G23*'[1]Read me'!$U$18</f>
        <v>0.95755763876557998</v>
      </c>
      <c r="H24" s="40" t="s">
        <v>907</v>
      </c>
      <c r="I24" s="54">
        <f>I23*'[1]Read me'!$U$18</f>
        <v>0.29488329954616271</v>
      </c>
      <c r="J24" s="17"/>
    </row>
    <row r="25" spans="1:10">
      <c r="A25" s="17" t="s">
        <v>856</v>
      </c>
      <c r="B25" s="17" t="s">
        <v>832</v>
      </c>
      <c r="C25" s="53">
        <v>0.16307103162844405</v>
      </c>
      <c r="D25" s="40" t="s">
        <v>907</v>
      </c>
      <c r="E25" s="54">
        <v>2.6822106802095534E-2</v>
      </c>
      <c r="F25" s="51">
        <v>2</v>
      </c>
      <c r="G25" s="55">
        <v>0.35080686876608769</v>
      </c>
      <c r="H25" s="40" t="s">
        <v>907</v>
      </c>
      <c r="I25" s="54">
        <v>0.23923622165352268</v>
      </c>
      <c r="J25" s="17">
        <v>2</v>
      </c>
    </row>
    <row r="26" spans="1:10">
      <c r="A26" s="17"/>
      <c r="B26" s="17" t="s">
        <v>835</v>
      </c>
      <c r="C26" s="55">
        <f>C25*'[1]Read me'!$U$19</f>
        <v>0.29649278477898922</v>
      </c>
      <c r="D26" s="40" t="s">
        <v>907</v>
      </c>
      <c r="E26" s="54">
        <f>E25*'[1]Read me'!$U$19</f>
        <v>4.8767466912900972E-2</v>
      </c>
      <c r="F26" s="55"/>
      <c r="G26" s="55">
        <f>G25*'[1]Read me'!$U$19</f>
        <v>0.63783067048379583</v>
      </c>
      <c r="H26" s="40" t="s">
        <v>907</v>
      </c>
      <c r="I26" s="54">
        <f>I25*'[1]Read me'!$U$19</f>
        <v>0.43497494846095036</v>
      </c>
      <c r="J26" s="17"/>
    </row>
    <row r="27" spans="1:10">
      <c r="A27" s="17" t="s">
        <v>859</v>
      </c>
      <c r="B27" s="17" t="s">
        <v>832</v>
      </c>
      <c r="C27" s="55">
        <v>0</v>
      </c>
      <c r="D27" s="40" t="s">
        <v>907</v>
      </c>
      <c r="E27" s="54">
        <v>0</v>
      </c>
      <c r="F27" s="51">
        <v>2</v>
      </c>
      <c r="G27" s="55">
        <v>0</v>
      </c>
      <c r="H27" s="40" t="s">
        <v>907</v>
      </c>
      <c r="I27" s="54">
        <v>0</v>
      </c>
      <c r="J27" s="51">
        <v>2</v>
      </c>
    </row>
    <row r="28" spans="1:10">
      <c r="A28" s="17"/>
      <c r="B28" s="17" t="s">
        <v>835</v>
      </c>
      <c r="C28" s="55">
        <v>0</v>
      </c>
      <c r="D28" s="40" t="s">
        <v>907</v>
      </c>
      <c r="E28" s="54">
        <v>0</v>
      </c>
      <c r="F28" s="55"/>
      <c r="G28" s="55">
        <v>0</v>
      </c>
      <c r="H28" s="40" t="s">
        <v>907</v>
      </c>
      <c r="I28" s="54">
        <v>0</v>
      </c>
      <c r="J28" s="17"/>
    </row>
    <row r="29" spans="1:10">
      <c r="A29" s="33" t="s">
        <v>919</v>
      </c>
      <c r="B29" s="17" t="s">
        <v>835</v>
      </c>
      <c r="C29" s="55">
        <f>SUM(C22,C24,C26)</f>
        <v>2.6065680925649799</v>
      </c>
      <c r="D29" s="40" t="s">
        <v>907</v>
      </c>
      <c r="E29" s="54">
        <f>SQRT((E22^2+E24^2+E26^2))</f>
        <v>0.20310261611823949</v>
      </c>
      <c r="F29" s="17"/>
      <c r="G29" s="55">
        <f>SUM(G22,G24,G26)</f>
        <v>2.5415017911477547</v>
      </c>
      <c r="H29" s="40" t="s">
        <v>907</v>
      </c>
      <c r="I29" s="54">
        <f>SQRT((I22^2+I24^2+I26^2))</f>
        <v>0.55346626772276852</v>
      </c>
      <c r="J29" s="17"/>
    </row>
    <row r="30" spans="1:10">
      <c r="A30" s="17" t="s">
        <v>920</v>
      </c>
      <c r="B30" s="17" t="s">
        <v>835</v>
      </c>
      <c r="C30" s="55">
        <f>C29</f>
        <v>2.6065680925649799</v>
      </c>
      <c r="D30" s="40" t="s">
        <v>907</v>
      </c>
      <c r="E30" s="54">
        <f>E29</f>
        <v>0.20310261611823949</v>
      </c>
      <c r="F30" s="17"/>
      <c r="G30" s="55">
        <f>G29</f>
        <v>2.5415017911477547</v>
      </c>
      <c r="H30" s="40" t="s">
        <v>907</v>
      </c>
      <c r="I30" s="54">
        <f>I29</f>
        <v>0.55346626772276852</v>
      </c>
      <c r="J30" s="17"/>
    </row>
    <row r="31" spans="1:10">
      <c r="A31" s="17" t="s">
        <v>921</v>
      </c>
      <c r="B31" s="17" t="s">
        <v>835</v>
      </c>
      <c r="C31" s="56">
        <v>0</v>
      </c>
      <c r="D31" s="40" t="s">
        <v>907</v>
      </c>
      <c r="E31" s="57">
        <v>0</v>
      </c>
      <c r="F31" s="7"/>
      <c r="G31" s="56">
        <v>0</v>
      </c>
      <c r="H31" s="40" t="s">
        <v>907</v>
      </c>
      <c r="I31" s="57">
        <v>0</v>
      </c>
      <c r="J31" s="7"/>
    </row>
    <row r="32" spans="1:10">
      <c r="A32" t="s">
        <v>922</v>
      </c>
      <c r="B32" s="17" t="s">
        <v>832</v>
      </c>
      <c r="C32" s="7">
        <v>3.61</v>
      </c>
      <c r="D32" s="40" t="s">
        <v>907</v>
      </c>
      <c r="E32" s="60">
        <v>0.14000000000000001</v>
      </c>
      <c r="F32" s="7">
        <v>2</v>
      </c>
      <c r="G32" s="7">
        <v>5.03</v>
      </c>
      <c r="H32" s="40" t="s">
        <v>907</v>
      </c>
      <c r="I32" s="60">
        <v>0.87</v>
      </c>
      <c r="J32" s="7">
        <v>2</v>
      </c>
    </row>
  </sheetData>
  <mergeCells count="2">
    <mergeCell ref="C4:F4"/>
    <mergeCell ref="G4:J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257"/>
  <sheetViews>
    <sheetView tabSelected="1" zoomScale="70" zoomScaleNormal="70" workbookViewId="0">
      <selection activeCell="H14" sqref="H14"/>
    </sheetView>
  </sheetViews>
  <sheetFormatPr defaultRowHeight="15"/>
  <cols>
    <col min="1" max="1" width="10.5703125" bestFit="1" customWidth="1"/>
    <col min="2" max="2" width="17.140625" customWidth="1"/>
    <col min="7" max="7" width="11.140625" bestFit="1" customWidth="1"/>
    <col min="8" max="8" width="28.42578125" bestFit="1" customWidth="1"/>
    <col min="9" max="11" width="32.5703125" bestFit="1" customWidth="1"/>
    <col min="12" max="12" width="23.42578125" customWidth="1"/>
    <col min="13" max="13" width="37.140625" bestFit="1" customWidth="1"/>
  </cols>
  <sheetData>
    <row r="1" spans="1:32">
      <c r="A1" s="1"/>
      <c r="B1" s="1"/>
      <c r="C1" s="325" t="s">
        <v>810</v>
      </c>
      <c r="D1" s="325"/>
      <c r="E1" s="325"/>
      <c r="F1" s="325"/>
      <c r="G1" s="325" t="s">
        <v>811</v>
      </c>
      <c r="H1" s="325"/>
      <c r="I1" s="325"/>
      <c r="J1" s="325"/>
      <c r="K1" s="325"/>
      <c r="L1" s="325"/>
      <c r="M1" s="325"/>
      <c r="X1" s="325" t="s">
        <v>1095</v>
      </c>
      <c r="Y1" s="325"/>
      <c r="Z1" s="325"/>
      <c r="AA1" s="325" t="s">
        <v>1096</v>
      </c>
      <c r="AB1" s="325"/>
      <c r="AC1" s="1" t="s">
        <v>1097</v>
      </c>
    </row>
    <row r="2" spans="1:32">
      <c r="A2" s="1" t="s">
        <v>809</v>
      </c>
      <c r="B2" s="1" t="s">
        <v>263</v>
      </c>
      <c r="C2" s="1" t="s">
        <v>519</v>
      </c>
      <c r="D2" s="1" t="s">
        <v>520</v>
      </c>
      <c r="E2" s="1" t="s">
        <v>521</v>
      </c>
      <c r="F2" s="1" t="s">
        <v>522</v>
      </c>
      <c r="G2" s="1" t="s">
        <v>0</v>
      </c>
      <c r="H2" s="1" t="s">
        <v>1</v>
      </c>
      <c r="I2" s="1" t="s">
        <v>2</v>
      </c>
      <c r="J2" s="1" t="s">
        <v>3</v>
      </c>
      <c r="K2" s="1" t="s">
        <v>4</v>
      </c>
      <c r="L2" s="1" t="s">
        <v>5</v>
      </c>
      <c r="M2" s="1" t="s">
        <v>6</v>
      </c>
      <c r="P2" s="61" t="s">
        <v>1087</v>
      </c>
      <c r="Q2" s="61" t="s">
        <v>1088</v>
      </c>
      <c r="R2" s="1" t="s">
        <v>812</v>
      </c>
      <c r="S2" s="1" t="s">
        <v>813</v>
      </c>
      <c r="T2" s="1" t="s">
        <v>814</v>
      </c>
      <c r="U2" s="1" t="s">
        <v>1089</v>
      </c>
      <c r="V2" s="1" t="s">
        <v>815</v>
      </c>
      <c r="W2" s="1" t="s">
        <v>1090</v>
      </c>
      <c r="X2" s="1" t="s">
        <v>1091</v>
      </c>
      <c r="Y2" s="1" t="s">
        <v>1092</v>
      </c>
      <c r="Z2" s="1" t="s">
        <v>1093</v>
      </c>
      <c r="AA2" s="1" t="s">
        <v>1098</v>
      </c>
      <c r="AB2" s="1" t="s">
        <v>1099</v>
      </c>
      <c r="AC2" s="1" t="s">
        <v>1094</v>
      </c>
    </row>
    <row r="3" spans="1:32">
      <c r="A3" t="s">
        <v>256</v>
      </c>
      <c r="B3" t="s">
        <v>309</v>
      </c>
      <c r="C3">
        <v>4.6127590000000001E-3</v>
      </c>
      <c r="D3">
        <v>4.791567E-3</v>
      </c>
      <c r="E3">
        <v>0</v>
      </c>
      <c r="F3">
        <v>4.215674E-3</v>
      </c>
      <c r="G3" t="s">
        <v>524</v>
      </c>
      <c r="H3" t="s">
        <v>530</v>
      </c>
      <c r="I3" t="s">
        <v>554</v>
      </c>
      <c r="J3" t="s">
        <v>586</v>
      </c>
      <c r="K3" t="s">
        <v>637</v>
      </c>
      <c r="L3" t="s">
        <v>720</v>
      </c>
      <c r="P3" s="61" t="s">
        <v>519</v>
      </c>
      <c r="Q3" s="33">
        <v>1</v>
      </c>
      <c r="R3">
        <v>108.56493178372899</v>
      </c>
      <c r="S3">
        <v>30.6</v>
      </c>
      <c r="T3">
        <v>22.4499354414036</v>
      </c>
      <c r="U3">
        <v>21679</v>
      </c>
      <c r="V3">
        <v>20314</v>
      </c>
      <c r="W3">
        <v>156</v>
      </c>
      <c r="X3">
        <v>3.4573501762772798</v>
      </c>
      <c r="Y3">
        <v>0.94433330064448695</v>
      </c>
      <c r="Z3">
        <v>17.964061307345499</v>
      </c>
      <c r="AA3">
        <v>170.61538461538501</v>
      </c>
      <c r="AB3">
        <v>170.826836671129</v>
      </c>
      <c r="AC3">
        <v>0.623928125435953</v>
      </c>
      <c r="AE3" s="62" t="s">
        <v>812</v>
      </c>
      <c r="AF3" s="33" t="s">
        <v>816</v>
      </c>
    </row>
    <row r="4" spans="1:32">
      <c r="A4" t="s">
        <v>107</v>
      </c>
      <c r="B4" t="s">
        <v>301</v>
      </c>
      <c r="C4">
        <v>1.3838277E-2</v>
      </c>
      <c r="D4">
        <v>4.791567E-3</v>
      </c>
      <c r="E4">
        <v>1.9690854000000001E-2</v>
      </c>
      <c r="F4">
        <v>2.5294042999999999E-2</v>
      </c>
      <c r="G4" t="s">
        <v>524</v>
      </c>
      <c r="H4" t="s">
        <v>530</v>
      </c>
      <c r="I4" t="s">
        <v>554</v>
      </c>
      <c r="J4" t="s">
        <v>586</v>
      </c>
      <c r="K4" t="s">
        <v>637</v>
      </c>
      <c r="L4" t="s">
        <v>720</v>
      </c>
      <c r="M4" t="s">
        <v>798</v>
      </c>
      <c r="N4" s="33"/>
      <c r="P4" s="61" t="s">
        <v>520</v>
      </c>
      <c r="Q4" s="33">
        <v>2</v>
      </c>
      <c r="R4">
        <v>131.37948458817601</v>
      </c>
      <c r="S4">
        <v>36.1</v>
      </c>
      <c r="T4">
        <v>21.1296488518697</v>
      </c>
      <c r="U4">
        <v>20870</v>
      </c>
      <c r="V4">
        <v>20314</v>
      </c>
      <c r="W4">
        <v>162</v>
      </c>
      <c r="X4">
        <v>3.5088592941459402</v>
      </c>
      <c r="Y4">
        <v>0.94760667968734102</v>
      </c>
      <c r="Z4">
        <v>19.086402503839601</v>
      </c>
      <c r="AA4">
        <v>193.07142857142901</v>
      </c>
      <c r="AB4">
        <v>196.16967188885599</v>
      </c>
      <c r="AC4">
        <v>0.63322368004166496</v>
      </c>
      <c r="AE4" s="2" t="s">
        <v>814</v>
      </c>
      <c r="AF4" s="33" t="s">
        <v>817</v>
      </c>
    </row>
    <row r="5" spans="1:32">
      <c r="A5" t="s">
        <v>92</v>
      </c>
      <c r="B5" t="s">
        <v>507</v>
      </c>
      <c r="C5">
        <v>0.37363347000000002</v>
      </c>
      <c r="D5">
        <v>0.26832774300000001</v>
      </c>
      <c r="E5">
        <v>0</v>
      </c>
      <c r="F5">
        <v>0</v>
      </c>
      <c r="G5" t="s">
        <v>524</v>
      </c>
      <c r="H5" t="s">
        <v>530</v>
      </c>
      <c r="I5" t="s">
        <v>554</v>
      </c>
      <c r="J5" t="s">
        <v>586</v>
      </c>
      <c r="K5" t="s">
        <v>637</v>
      </c>
      <c r="L5" t="s">
        <v>720</v>
      </c>
      <c r="N5" s="33"/>
      <c r="O5" s="33"/>
      <c r="P5" s="61" t="s">
        <v>521</v>
      </c>
      <c r="Q5" s="33">
        <v>1</v>
      </c>
      <c r="R5">
        <v>173.97675593734201</v>
      </c>
      <c r="S5">
        <v>27.3</v>
      </c>
      <c r="T5">
        <v>20.210638244006201</v>
      </c>
      <c r="U5">
        <v>20314</v>
      </c>
      <c r="V5">
        <v>20314</v>
      </c>
      <c r="W5">
        <v>107</v>
      </c>
      <c r="X5">
        <v>1.63538123923643</v>
      </c>
      <c r="Y5">
        <v>0.63353872798035704</v>
      </c>
      <c r="Z5">
        <v>2.7288013123154702</v>
      </c>
      <c r="AA5">
        <v>131.80000000000001</v>
      </c>
      <c r="AB5">
        <v>145.18331029146799</v>
      </c>
      <c r="AC5">
        <v>0.29512785773658401</v>
      </c>
      <c r="AE5" s="3" t="s">
        <v>815</v>
      </c>
      <c r="AF5" s="33" t="s">
        <v>818</v>
      </c>
    </row>
    <row r="6" spans="1:32">
      <c r="A6" t="s">
        <v>105</v>
      </c>
      <c r="B6" t="s">
        <v>278</v>
      </c>
      <c r="C6">
        <v>1.3838277E-2</v>
      </c>
      <c r="D6">
        <v>4.791567E-3</v>
      </c>
      <c r="E6">
        <v>1.4768140000000001E-2</v>
      </c>
      <c r="F6">
        <v>1.2647022000000001E-2</v>
      </c>
      <c r="G6" t="s">
        <v>524</v>
      </c>
      <c r="H6" t="s">
        <v>530</v>
      </c>
      <c r="I6" t="s">
        <v>554</v>
      </c>
      <c r="J6" t="s">
        <v>586</v>
      </c>
      <c r="K6" t="s">
        <v>637</v>
      </c>
      <c r="L6" t="s">
        <v>707</v>
      </c>
      <c r="N6" s="33"/>
      <c r="O6" s="33"/>
      <c r="P6" s="61" t="s">
        <v>522</v>
      </c>
      <c r="Q6" s="33">
        <v>2</v>
      </c>
      <c r="R6">
        <v>310.59878726629597</v>
      </c>
      <c r="S6">
        <v>43</v>
      </c>
      <c r="T6">
        <v>19.578976682954</v>
      </c>
      <c r="U6">
        <v>23721</v>
      </c>
      <c r="V6">
        <v>20314</v>
      </c>
      <c r="W6">
        <v>97</v>
      </c>
      <c r="X6">
        <v>1.7598085901366201</v>
      </c>
      <c r="Y6">
        <v>0.67968105043424298</v>
      </c>
      <c r="Z6">
        <v>3.12188835957304</v>
      </c>
      <c r="AA6">
        <v>126</v>
      </c>
      <c r="AB6">
        <v>125.01612803871799</v>
      </c>
      <c r="AC6">
        <v>0.31758254697599098</v>
      </c>
    </row>
    <row r="7" spans="1:32">
      <c r="A7" t="s">
        <v>29</v>
      </c>
      <c r="B7" t="s">
        <v>365</v>
      </c>
      <c r="C7">
        <v>0</v>
      </c>
      <c r="D7">
        <v>4.791567E-3</v>
      </c>
      <c r="E7">
        <v>9.9684946340000007</v>
      </c>
      <c r="F7">
        <v>11.900847349999999</v>
      </c>
      <c r="G7" t="s">
        <v>524</v>
      </c>
      <c r="H7" t="s">
        <v>530</v>
      </c>
      <c r="I7" t="s">
        <v>554</v>
      </c>
      <c r="J7" t="s">
        <v>586</v>
      </c>
      <c r="K7" t="s">
        <v>637</v>
      </c>
      <c r="L7" t="s">
        <v>707</v>
      </c>
      <c r="M7" t="s">
        <v>801</v>
      </c>
      <c r="N7" s="33"/>
      <c r="O7" s="33"/>
      <c r="P7" s="33"/>
      <c r="Q7" s="33"/>
    </row>
    <row r="8" spans="1:32">
      <c r="A8" t="s">
        <v>124</v>
      </c>
      <c r="B8" t="s">
        <v>319</v>
      </c>
      <c r="C8">
        <v>0</v>
      </c>
      <c r="D8">
        <v>0</v>
      </c>
      <c r="E8">
        <v>4.4304420999999997E-2</v>
      </c>
      <c r="F8">
        <v>0.28666582400000001</v>
      </c>
      <c r="G8" t="s">
        <v>524</v>
      </c>
      <c r="H8" t="s">
        <v>530</v>
      </c>
      <c r="I8" t="s">
        <v>554</v>
      </c>
      <c r="J8" t="s">
        <v>586</v>
      </c>
      <c r="K8" t="s">
        <v>637</v>
      </c>
      <c r="L8" t="s">
        <v>732</v>
      </c>
      <c r="M8" t="s">
        <v>798</v>
      </c>
      <c r="N8" s="33"/>
      <c r="O8" s="33"/>
      <c r="P8" s="33"/>
      <c r="Q8" s="33"/>
    </row>
    <row r="9" spans="1:32">
      <c r="A9" t="s">
        <v>71</v>
      </c>
      <c r="B9" t="s">
        <v>293</v>
      </c>
      <c r="C9">
        <v>1.3838277E-2</v>
      </c>
      <c r="D9">
        <v>9.5831340000000001E-3</v>
      </c>
      <c r="E9">
        <v>0</v>
      </c>
      <c r="F9">
        <v>0</v>
      </c>
      <c r="G9" t="s">
        <v>524</v>
      </c>
      <c r="H9" t="s">
        <v>530</v>
      </c>
      <c r="I9" t="s">
        <v>559</v>
      </c>
      <c r="J9" t="s">
        <v>593</v>
      </c>
      <c r="K9" t="s">
        <v>647</v>
      </c>
      <c r="L9" t="s">
        <v>716</v>
      </c>
      <c r="M9" t="s">
        <v>798</v>
      </c>
      <c r="N9" s="33"/>
      <c r="O9" s="33"/>
      <c r="P9" s="33"/>
      <c r="Q9" s="33"/>
      <c r="R9" s="33"/>
      <c r="S9" s="33"/>
      <c r="T9" s="33"/>
      <c r="U9" s="33"/>
    </row>
    <row r="10" spans="1:32">
      <c r="A10" t="s">
        <v>41</v>
      </c>
      <c r="B10" t="s">
        <v>425</v>
      </c>
      <c r="C10">
        <v>0.38285898800000001</v>
      </c>
      <c r="D10">
        <v>0.60852898899999996</v>
      </c>
      <c r="E10">
        <v>4.9227129999999996E-3</v>
      </c>
      <c r="F10">
        <v>1.2647022000000001E-2</v>
      </c>
      <c r="G10" t="s">
        <v>524</v>
      </c>
      <c r="H10" t="s">
        <v>530</v>
      </c>
      <c r="I10" t="s">
        <v>559</v>
      </c>
      <c r="J10" t="s">
        <v>593</v>
      </c>
      <c r="K10" t="s">
        <v>684</v>
      </c>
      <c r="L10" t="s">
        <v>769</v>
      </c>
      <c r="M10" t="s">
        <v>798</v>
      </c>
      <c r="N10" s="33"/>
      <c r="O10" s="33"/>
      <c r="P10" s="33"/>
      <c r="Q10" s="33"/>
      <c r="R10" s="33"/>
      <c r="S10" s="33"/>
      <c r="T10" s="33"/>
      <c r="U10" s="33"/>
    </row>
    <row r="11" spans="1:32">
      <c r="A11" t="s">
        <v>213</v>
      </c>
      <c r="B11" t="s">
        <v>470</v>
      </c>
      <c r="C11">
        <v>4.6127590000000001E-3</v>
      </c>
      <c r="D11">
        <v>4.791567E-3</v>
      </c>
      <c r="E11">
        <v>0</v>
      </c>
      <c r="F11">
        <v>0</v>
      </c>
      <c r="G11" t="s">
        <v>524</v>
      </c>
      <c r="H11" t="s">
        <v>530</v>
      </c>
      <c r="I11" t="s">
        <v>559</v>
      </c>
      <c r="J11" t="s">
        <v>593</v>
      </c>
      <c r="K11" t="s">
        <v>663</v>
      </c>
      <c r="L11" t="s">
        <v>738</v>
      </c>
      <c r="N11" s="33"/>
      <c r="O11" s="33"/>
      <c r="P11" s="33"/>
      <c r="Q11" s="33"/>
      <c r="R11" s="33"/>
      <c r="S11" s="33"/>
      <c r="T11" s="33"/>
      <c r="U11" s="33"/>
    </row>
    <row r="12" spans="1:32">
      <c r="A12" t="s">
        <v>206</v>
      </c>
      <c r="B12" t="s">
        <v>333</v>
      </c>
      <c r="C12">
        <v>9.2255180000000003E-3</v>
      </c>
      <c r="D12">
        <v>2.3957834000000001E-2</v>
      </c>
      <c r="E12">
        <v>0</v>
      </c>
      <c r="F12">
        <v>0</v>
      </c>
      <c r="G12" t="s">
        <v>524</v>
      </c>
      <c r="H12" t="s">
        <v>530</v>
      </c>
      <c r="I12" t="s">
        <v>559</v>
      </c>
      <c r="J12" t="s">
        <v>593</v>
      </c>
      <c r="K12" t="s">
        <v>663</v>
      </c>
      <c r="L12" t="s">
        <v>738</v>
      </c>
      <c r="N12" s="33"/>
      <c r="O12" s="33"/>
      <c r="P12" s="33"/>
      <c r="Q12" s="33"/>
      <c r="R12" s="33"/>
      <c r="S12" s="33"/>
      <c r="T12" s="33"/>
      <c r="U12" s="33"/>
    </row>
    <row r="13" spans="1:32">
      <c r="A13" t="s">
        <v>26</v>
      </c>
      <c r="B13" t="s">
        <v>380</v>
      </c>
      <c r="C13">
        <v>9.2762581300000004</v>
      </c>
      <c r="D13">
        <v>9.3148059419999996</v>
      </c>
      <c r="E13">
        <v>9.8454270000000003E-3</v>
      </c>
      <c r="F13">
        <v>0</v>
      </c>
      <c r="G13" t="s">
        <v>524</v>
      </c>
      <c r="H13" t="s">
        <v>530</v>
      </c>
      <c r="I13" t="s">
        <v>559</v>
      </c>
      <c r="J13" t="s">
        <v>605</v>
      </c>
      <c r="K13" t="s">
        <v>677</v>
      </c>
      <c r="L13" t="s">
        <v>753</v>
      </c>
      <c r="M13" t="s">
        <v>798</v>
      </c>
      <c r="N13" s="33"/>
      <c r="O13" s="33"/>
      <c r="P13" s="33"/>
      <c r="Q13" s="33"/>
      <c r="R13" s="33"/>
      <c r="S13" s="33"/>
      <c r="T13" s="33"/>
      <c r="U13" s="33"/>
    </row>
    <row r="14" spans="1:32">
      <c r="A14" t="s">
        <v>152</v>
      </c>
      <c r="B14" t="s">
        <v>323</v>
      </c>
      <c r="C14">
        <v>0.14299552600000001</v>
      </c>
      <c r="D14">
        <v>0.14374700500000001</v>
      </c>
      <c r="E14">
        <v>0</v>
      </c>
      <c r="F14">
        <v>0</v>
      </c>
      <c r="G14" t="s">
        <v>524</v>
      </c>
      <c r="H14" t="s">
        <v>530</v>
      </c>
      <c r="I14" t="s">
        <v>559</v>
      </c>
      <c r="J14" t="s">
        <v>605</v>
      </c>
      <c r="K14" t="s">
        <v>660</v>
      </c>
      <c r="N14" s="33"/>
      <c r="O14" s="33"/>
      <c r="P14" s="33"/>
      <c r="Q14" s="33"/>
      <c r="R14" s="33"/>
      <c r="S14" s="33"/>
      <c r="T14" s="33"/>
      <c r="U14" s="33"/>
    </row>
    <row r="15" spans="1:32">
      <c r="A15" t="s">
        <v>156</v>
      </c>
      <c r="B15" t="s">
        <v>303</v>
      </c>
      <c r="C15">
        <v>0</v>
      </c>
      <c r="D15">
        <v>4.791567E-3</v>
      </c>
      <c r="E15">
        <v>0</v>
      </c>
      <c r="F15">
        <v>0</v>
      </c>
      <c r="G15" t="s">
        <v>524</v>
      </c>
      <c r="H15" t="s">
        <v>530</v>
      </c>
      <c r="I15" t="s">
        <v>562</v>
      </c>
      <c r="J15" t="s">
        <v>596</v>
      </c>
      <c r="O15" s="33"/>
      <c r="P15" s="33"/>
      <c r="Q15" s="33"/>
      <c r="R15" s="33"/>
      <c r="S15" s="33"/>
      <c r="T15" s="33"/>
      <c r="U15" s="33"/>
    </row>
    <row r="16" spans="1:32">
      <c r="A16" t="s">
        <v>192</v>
      </c>
      <c r="B16" t="s">
        <v>402</v>
      </c>
      <c r="C16">
        <v>0</v>
      </c>
      <c r="D16">
        <v>4.791567E-3</v>
      </c>
      <c r="E16">
        <v>0</v>
      </c>
      <c r="F16">
        <v>0</v>
      </c>
      <c r="G16" t="s">
        <v>524</v>
      </c>
      <c r="H16" t="s">
        <v>530</v>
      </c>
      <c r="I16" t="s">
        <v>571</v>
      </c>
      <c r="J16" t="s">
        <v>618</v>
      </c>
      <c r="K16" t="s">
        <v>681</v>
      </c>
      <c r="L16" t="s">
        <v>761</v>
      </c>
    </row>
    <row r="17" spans="1:25">
      <c r="A17" t="s">
        <v>89</v>
      </c>
      <c r="B17" t="s">
        <v>268</v>
      </c>
      <c r="C17">
        <v>0.89026246600000003</v>
      </c>
      <c r="D17">
        <v>0.82414949699999995</v>
      </c>
      <c r="E17">
        <v>0</v>
      </c>
      <c r="F17">
        <v>0</v>
      </c>
      <c r="G17" t="s">
        <v>523</v>
      </c>
      <c r="H17" t="s">
        <v>526</v>
      </c>
      <c r="I17" t="s">
        <v>526</v>
      </c>
      <c r="J17" t="s">
        <v>582</v>
      </c>
      <c r="K17" t="s">
        <v>629</v>
      </c>
      <c r="L17" t="s">
        <v>701</v>
      </c>
    </row>
    <row r="18" spans="1:25" ht="15.75" customHeight="1">
      <c r="A18" t="s">
        <v>34</v>
      </c>
      <c r="B18" t="s">
        <v>330</v>
      </c>
      <c r="C18">
        <v>0</v>
      </c>
      <c r="D18">
        <v>0</v>
      </c>
      <c r="E18">
        <v>5.9072561000000003E-2</v>
      </c>
      <c r="F18">
        <v>5.480376E-2</v>
      </c>
      <c r="G18" t="s">
        <v>523</v>
      </c>
      <c r="H18" t="s">
        <v>526</v>
      </c>
      <c r="I18" t="s">
        <v>526</v>
      </c>
      <c r="J18" t="s">
        <v>604</v>
      </c>
      <c r="K18" t="s">
        <v>659</v>
      </c>
      <c r="L18" t="s">
        <v>737</v>
      </c>
    </row>
    <row r="19" spans="1:25">
      <c r="A19" t="s">
        <v>37</v>
      </c>
      <c r="B19" t="s">
        <v>444</v>
      </c>
      <c r="C19">
        <v>0</v>
      </c>
      <c r="D19">
        <v>0</v>
      </c>
      <c r="E19">
        <v>4.9227129999999996E-3</v>
      </c>
      <c r="F19">
        <v>2.9509717000000001E-2</v>
      </c>
      <c r="G19" t="s">
        <v>523</v>
      </c>
      <c r="H19" t="s">
        <v>526</v>
      </c>
      <c r="I19" t="s">
        <v>526</v>
      </c>
      <c r="J19" t="s">
        <v>604</v>
      </c>
      <c r="K19" t="s">
        <v>659</v>
      </c>
      <c r="L19" t="s">
        <v>731</v>
      </c>
    </row>
    <row r="20" spans="1:25">
      <c r="A20" t="s">
        <v>21</v>
      </c>
      <c r="B20" t="s">
        <v>318</v>
      </c>
      <c r="C20">
        <v>0</v>
      </c>
      <c r="D20">
        <v>0</v>
      </c>
      <c r="E20">
        <v>0.12799054800000001</v>
      </c>
      <c r="F20">
        <v>0.55225327800000001</v>
      </c>
      <c r="G20" t="s">
        <v>523</v>
      </c>
      <c r="H20" t="s">
        <v>526</v>
      </c>
      <c r="I20" t="s">
        <v>526</v>
      </c>
      <c r="J20" t="s">
        <v>604</v>
      </c>
      <c r="K20" t="s">
        <v>659</v>
      </c>
      <c r="L20" t="s">
        <v>731</v>
      </c>
    </row>
    <row r="21" spans="1:25">
      <c r="A21" t="s">
        <v>112</v>
      </c>
      <c r="B21" t="s">
        <v>352</v>
      </c>
      <c r="C21">
        <v>9.2255180000000003E-3</v>
      </c>
      <c r="D21">
        <v>0</v>
      </c>
      <c r="E21">
        <v>9.8454270000000003E-3</v>
      </c>
      <c r="F21">
        <v>8.431348E-3</v>
      </c>
      <c r="G21" t="s">
        <v>523</v>
      </c>
      <c r="H21" t="s">
        <v>526</v>
      </c>
      <c r="I21" t="s">
        <v>526</v>
      </c>
      <c r="J21" t="s">
        <v>603</v>
      </c>
      <c r="K21" t="s">
        <v>658</v>
      </c>
      <c r="L21" t="s">
        <v>730</v>
      </c>
    </row>
    <row r="22" spans="1:25">
      <c r="A22" t="s">
        <v>191</v>
      </c>
      <c r="B22" t="s">
        <v>363</v>
      </c>
      <c r="C22">
        <v>0</v>
      </c>
      <c r="D22">
        <v>0</v>
      </c>
      <c r="E22">
        <v>0</v>
      </c>
      <c r="F22">
        <v>4.215674E-3</v>
      </c>
      <c r="G22" t="s">
        <v>523</v>
      </c>
      <c r="H22" t="s">
        <v>526</v>
      </c>
      <c r="I22" t="s">
        <v>526</v>
      </c>
      <c r="J22" t="s">
        <v>608</v>
      </c>
      <c r="K22" t="s">
        <v>673</v>
      </c>
    </row>
    <row r="23" spans="1:25">
      <c r="A23" t="s">
        <v>238</v>
      </c>
      <c r="B23" t="s">
        <v>328</v>
      </c>
      <c r="C23">
        <v>4.6127590000000001E-3</v>
      </c>
      <c r="D23">
        <v>0</v>
      </c>
      <c r="E23">
        <v>0</v>
      </c>
      <c r="F23">
        <v>4.215674E-3</v>
      </c>
      <c r="G23" t="s">
        <v>523</v>
      </c>
      <c r="H23" t="s">
        <v>526</v>
      </c>
      <c r="I23" t="s">
        <v>526</v>
      </c>
      <c r="J23" t="s">
        <v>607</v>
      </c>
    </row>
    <row r="24" spans="1:25">
      <c r="A24" t="s">
        <v>99</v>
      </c>
      <c r="B24" t="s">
        <v>461</v>
      </c>
      <c r="C24">
        <v>0</v>
      </c>
      <c r="D24">
        <v>0</v>
      </c>
      <c r="E24">
        <v>9.8454270000000003E-3</v>
      </c>
      <c r="F24">
        <v>2.1078369E-2</v>
      </c>
      <c r="G24" t="s">
        <v>523</v>
      </c>
      <c r="H24" t="s">
        <v>526</v>
      </c>
      <c r="I24" t="s">
        <v>548</v>
      </c>
      <c r="J24" t="s">
        <v>578</v>
      </c>
      <c r="K24" t="s">
        <v>624</v>
      </c>
      <c r="L24" t="s">
        <v>698</v>
      </c>
    </row>
    <row r="25" spans="1:25">
      <c r="A25" t="s">
        <v>51</v>
      </c>
      <c r="B25" t="s">
        <v>502</v>
      </c>
      <c r="C25">
        <v>0</v>
      </c>
      <c r="D25">
        <v>0</v>
      </c>
      <c r="E25">
        <v>3.9381707000000002E-2</v>
      </c>
      <c r="F25">
        <v>4.2156738999999999E-2</v>
      </c>
      <c r="G25" t="s">
        <v>523</v>
      </c>
      <c r="H25" t="s">
        <v>526</v>
      </c>
      <c r="I25" t="s">
        <v>548</v>
      </c>
      <c r="J25" t="s">
        <v>578</v>
      </c>
      <c r="K25" t="s">
        <v>624</v>
      </c>
      <c r="L25" t="s">
        <v>698</v>
      </c>
      <c r="O25" s="33"/>
      <c r="P25" s="326" t="s">
        <v>1100</v>
      </c>
      <c r="Q25" s="326"/>
      <c r="R25" s="326"/>
      <c r="S25" s="326"/>
      <c r="T25" s="326"/>
      <c r="U25" s="326"/>
      <c r="V25" s="326"/>
      <c r="W25" s="326"/>
      <c r="X25" s="326"/>
      <c r="Y25" s="326"/>
    </row>
    <row r="26" spans="1:25">
      <c r="A26" t="s">
        <v>13</v>
      </c>
      <c r="B26" t="s">
        <v>265</v>
      </c>
      <c r="C26">
        <v>0</v>
      </c>
      <c r="D26">
        <v>9.5831340000000001E-3</v>
      </c>
      <c r="E26">
        <v>0.17721768199999999</v>
      </c>
      <c r="F26">
        <v>0.21078369399999999</v>
      </c>
      <c r="G26" t="s">
        <v>523</v>
      </c>
      <c r="H26" t="s">
        <v>526</v>
      </c>
      <c r="I26" t="s">
        <v>548</v>
      </c>
      <c r="J26" t="s">
        <v>578</v>
      </c>
      <c r="K26" t="s">
        <v>624</v>
      </c>
      <c r="L26" t="s">
        <v>698</v>
      </c>
      <c r="O26" s="33"/>
      <c r="P26" s="326"/>
      <c r="Q26" s="326"/>
      <c r="R26" s="326"/>
      <c r="S26" s="326"/>
      <c r="T26" s="326"/>
      <c r="U26" s="326"/>
      <c r="V26" s="326"/>
      <c r="W26" s="326"/>
      <c r="X26" s="326"/>
      <c r="Y26" s="326"/>
    </row>
    <row r="27" spans="1:25">
      <c r="A27" t="s">
        <v>98</v>
      </c>
      <c r="B27" t="s">
        <v>482</v>
      </c>
      <c r="C27">
        <v>0</v>
      </c>
      <c r="D27">
        <v>0</v>
      </c>
      <c r="E27">
        <v>0.36428079200000002</v>
      </c>
      <c r="F27">
        <v>0.265587454</v>
      </c>
      <c r="G27" t="s">
        <v>523</v>
      </c>
      <c r="H27" t="s">
        <v>526</v>
      </c>
      <c r="I27" t="s">
        <v>548</v>
      </c>
      <c r="J27" t="s">
        <v>578</v>
      </c>
      <c r="K27" t="s">
        <v>624</v>
      </c>
      <c r="L27" t="s">
        <v>698</v>
      </c>
      <c r="O27" s="33"/>
      <c r="P27" s="326"/>
      <c r="Q27" s="326"/>
      <c r="R27" s="326"/>
      <c r="S27" s="326"/>
      <c r="T27" s="326"/>
      <c r="U27" s="326"/>
      <c r="V27" s="326"/>
      <c r="W27" s="326"/>
      <c r="X27" s="326"/>
      <c r="Y27" s="326"/>
    </row>
    <row r="28" spans="1:25">
      <c r="A28" t="s">
        <v>14</v>
      </c>
      <c r="B28" t="s">
        <v>503</v>
      </c>
      <c r="C28">
        <v>0</v>
      </c>
      <c r="D28">
        <v>4.791567E-3</v>
      </c>
      <c r="E28">
        <v>0.251058383</v>
      </c>
      <c r="F28">
        <v>0.48901816999999997</v>
      </c>
      <c r="G28" t="s">
        <v>523</v>
      </c>
      <c r="H28" t="s">
        <v>526</v>
      </c>
      <c r="I28" t="s">
        <v>548</v>
      </c>
      <c r="J28" t="s">
        <v>578</v>
      </c>
      <c r="K28" t="s">
        <v>624</v>
      </c>
      <c r="L28" t="s">
        <v>698</v>
      </c>
      <c r="O28" s="33"/>
      <c r="P28" s="326"/>
      <c r="Q28" s="326"/>
      <c r="R28" s="326"/>
      <c r="S28" s="326"/>
      <c r="T28" s="326"/>
      <c r="U28" s="326"/>
      <c r="V28" s="326"/>
      <c r="W28" s="326"/>
      <c r="X28" s="326"/>
      <c r="Y28" s="326"/>
    </row>
    <row r="29" spans="1:25">
      <c r="A29" t="s">
        <v>63</v>
      </c>
      <c r="B29" t="s">
        <v>335</v>
      </c>
      <c r="C29">
        <v>0</v>
      </c>
      <c r="D29">
        <v>0</v>
      </c>
      <c r="E29">
        <v>0.74825243699999999</v>
      </c>
      <c r="F29">
        <v>0.64078242900000004</v>
      </c>
      <c r="G29" t="s">
        <v>523</v>
      </c>
      <c r="H29" t="s">
        <v>526</v>
      </c>
      <c r="I29" t="s">
        <v>548</v>
      </c>
      <c r="J29" t="s">
        <v>578</v>
      </c>
      <c r="K29" t="s">
        <v>624</v>
      </c>
      <c r="L29" t="s">
        <v>698</v>
      </c>
      <c r="O29" s="33"/>
    </row>
    <row r="30" spans="1:25">
      <c r="A30" t="s">
        <v>11</v>
      </c>
      <c r="B30" t="s">
        <v>433</v>
      </c>
      <c r="C30">
        <v>4.6127590000000001E-3</v>
      </c>
      <c r="D30">
        <v>9.5831340000000001E-3</v>
      </c>
      <c r="E30">
        <v>8.9593383870000007</v>
      </c>
      <c r="F30">
        <v>7.6978204970000004</v>
      </c>
      <c r="G30" t="s">
        <v>523</v>
      </c>
      <c r="H30" t="s">
        <v>526</v>
      </c>
      <c r="I30" t="s">
        <v>548</v>
      </c>
      <c r="J30" t="s">
        <v>578</v>
      </c>
      <c r="K30" t="s">
        <v>624</v>
      </c>
      <c r="L30" t="s">
        <v>698</v>
      </c>
      <c r="O30" s="33"/>
    </row>
    <row r="31" spans="1:25">
      <c r="A31" t="s">
        <v>8</v>
      </c>
      <c r="B31" t="s">
        <v>329</v>
      </c>
      <c r="C31">
        <v>4.6127590000000001E-3</v>
      </c>
      <c r="D31">
        <v>7.1873503000000005E-2</v>
      </c>
      <c r="E31">
        <v>58.161858819999999</v>
      </c>
      <c r="F31">
        <v>53.56435226</v>
      </c>
      <c r="G31" t="s">
        <v>523</v>
      </c>
      <c r="H31" t="s">
        <v>526</v>
      </c>
      <c r="I31" t="s">
        <v>548</v>
      </c>
      <c r="J31" t="s">
        <v>578</v>
      </c>
      <c r="K31" t="s">
        <v>624</v>
      </c>
      <c r="L31" t="s">
        <v>698</v>
      </c>
      <c r="O31" s="33"/>
    </row>
    <row r="32" spans="1:25">
      <c r="A32" t="s">
        <v>244</v>
      </c>
      <c r="B32" t="s">
        <v>484</v>
      </c>
      <c r="C32">
        <v>0</v>
      </c>
      <c r="D32">
        <v>0</v>
      </c>
      <c r="E32">
        <v>9.8454270000000003E-3</v>
      </c>
      <c r="F32">
        <v>0</v>
      </c>
      <c r="G32" t="s">
        <v>523</v>
      </c>
      <c r="H32" t="s">
        <v>526</v>
      </c>
      <c r="I32" t="s">
        <v>548</v>
      </c>
      <c r="J32" t="s">
        <v>578</v>
      </c>
      <c r="K32" t="s">
        <v>646</v>
      </c>
      <c r="L32" t="s">
        <v>573</v>
      </c>
    </row>
    <row r="33" spans="1:12">
      <c r="A33" t="s">
        <v>22</v>
      </c>
      <c r="B33" t="s">
        <v>292</v>
      </c>
      <c r="C33">
        <v>0</v>
      </c>
      <c r="D33">
        <v>0</v>
      </c>
      <c r="E33">
        <v>0.39381707199999999</v>
      </c>
      <c r="F33">
        <v>0.47637114800000002</v>
      </c>
      <c r="G33" t="s">
        <v>523</v>
      </c>
      <c r="H33" t="s">
        <v>526</v>
      </c>
      <c r="I33" t="s">
        <v>548</v>
      </c>
      <c r="J33" t="s">
        <v>578</v>
      </c>
      <c r="K33" t="s">
        <v>646</v>
      </c>
      <c r="L33" t="s">
        <v>573</v>
      </c>
    </row>
    <row r="34" spans="1:12">
      <c r="A34" t="s">
        <v>242</v>
      </c>
      <c r="B34" t="s">
        <v>430</v>
      </c>
      <c r="C34">
        <v>0</v>
      </c>
      <c r="D34">
        <v>0</v>
      </c>
      <c r="E34">
        <v>2.4613566999999999E-2</v>
      </c>
      <c r="F34">
        <v>2.9509717000000001E-2</v>
      </c>
      <c r="G34" t="s">
        <v>523</v>
      </c>
      <c r="H34" t="s">
        <v>526</v>
      </c>
      <c r="I34" t="s">
        <v>548</v>
      </c>
      <c r="J34" t="s">
        <v>578</v>
      </c>
      <c r="K34" t="s">
        <v>671</v>
      </c>
      <c r="L34" t="s">
        <v>770</v>
      </c>
    </row>
    <row r="35" spans="1:12">
      <c r="A35" t="s">
        <v>110</v>
      </c>
      <c r="B35" t="s">
        <v>361</v>
      </c>
      <c r="C35">
        <v>0</v>
      </c>
      <c r="D35">
        <v>0</v>
      </c>
      <c r="E35">
        <v>1.4768140000000001E-2</v>
      </c>
      <c r="F35">
        <v>3.3725391E-2</v>
      </c>
      <c r="G35" t="s">
        <v>523</v>
      </c>
      <c r="H35" t="s">
        <v>526</v>
      </c>
      <c r="I35" t="s">
        <v>548</v>
      </c>
      <c r="J35" t="s">
        <v>578</v>
      </c>
      <c r="K35" t="s">
        <v>671</v>
      </c>
      <c r="L35" t="s">
        <v>573</v>
      </c>
    </row>
    <row r="36" spans="1:12">
      <c r="A36" t="s">
        <v>259</v>
      </c>
      <c r="B36" t="s">
        <v>371</v>
      </c>
      <c r="C36">
        <v>9.2255180000000003E-3</v>
      </c>
      <c r="D36">
        <v>1.4374701E-2</v>
      </c>
      <c r="E36">
        <v>0</v>
      </c>
      <c r="F36">
        <v>0</v>
      </c>
      <c r="G36" t="s">
        <v>523</v>
      </c>
      <c r="H36" t="s">
        <v>526</v>
      </c>
      <c r="I36" t="s">
        <v>566</v>
      </c>
      <c r="J36" t="s">
        <v>614</v>
      </c>
      <c r="K36" t="s">
        <v>573</v>
      </c>
    </row>
    <row r="37" spans="1:12">
      <c r="A37" t="s">
        <v>248</v>
      </c>
      <c r="B37" t="s">
        <v>409</v>
      </c>
      <c r="C37">
        <v>1.8451036000000001E-2</v>
      </c>
      <c r="D37">
        <v>1.9166267000000001E-2</v>
      </c>
      <c r="E37">
        <v>0</v>
      </c>
      <c r="F37">
        <v>0</v>
      </c>
      <c r="G37" t="s">
        <v>523</v>
      </c>
      <c r="H37" t="s">
        <v>526</v>
      </c>
      <c r="I37" t="s">
        <v>566</v>
      </c>
      <c r="J37" t="s">
        <v>614</v>
      </c>
      <c r="K37" t="s">
        <v>573</v>
      </c>
    </row>
    <row r="38" spans="1:12">
      <c r="A38" t="s">
        <v>160</v>
      </c>
      <c r="B38" t="s">
        <v>419</v>
      </c>
      <c r="C38">
        <v>0.258314498</v>
      </c>
      <c r="D38">
        <v>0.17728797299999999</v>
      </c>
      <c r="E38">
        <v>0</v>
      </c>
      <c r="F38">
        <v>0</v>
      </c>
      <c r="G38" t="s">
        <v>523</v>
      </c>
      <c r="H38" t="s">
        <v>543</v>
      </c>
      <c r="I38" t="s">
        <v>573</v>
      </c>
    </row>
    <row r="39" spans="1:12">
      <c r="A39" t="s">
        <v>78</v>
      </c>
      <c r="B39" t="s">
        <v>493</v>
      </c>
      <c r="C39">
        <v>0.64117348600000001</v>
      </c>
      <c r="D39">
        <v>0.52707235299999999</v>
      </c>
      <c r="E39">
        <v>4.9227129999999996E-3</v>
      </c>
      <c r="F39">
        <v>0</v>
      </c>
      <c r="G39" t="s">
        <v>523</v>
      </c>
      <c r="H39" t="s">
        <v>542</v>
      </c>
      <c r="I39" t="s">
        <v>575</v>
      </c>
      <c r="J39" t="s">
        <v>621</v>
      </c>
      <c r="K39" t="s">
        <v>694</v>
      </c>
      <c r="L39" t="s">
        <v>792</v>
      </c>
    </row>
    <row r="40" spans="1:12">
      <c r="A40" t="s">
        <v>62</v>
      </c>
      <c r="B40" t="s">
        <v>491</v>
      </c>
      <c r="C40">
        <v>0.91332625999999995</v>
      </c>
      <c r="D40">
        <v>0.76665069500000005</v>
      </c>
      <c r="E40">
        <v>0</v>
      </c>
      <c r="F40">
        <v>0</v>
      </c>
      <c r="G40" t="s">
        <v>523</v>
      </c>
      <c r="H40" t="s">
        <v>542</v>
      </c>
      <c r="I40" t="s">
        <v>575</v>
      </c>
      <c r="J40" t="s">
        <v>621</v>
      </c>
      <c r="K40" t="s">
        <v>694</v>
      </c>
      <c r="L40" t="s">
        <v>792</v>
      </c>
    </row>
    <row r="41" spans="1:12">
      <c r="A41" t="s">
        <v>203</v>
      </c>
      <c r="B41" t="s">
        <v>426</v>
      </c>
      <c r="C41">
        <v>2.3063793999999999E-2</v>
      </c>
      <c r="D41">
        <v>1.9166267000000001E-2</v>
      </c>
      <c r="E41">
        <v>0</v>
      </c>
      <c r="F41">
        <v>0</v>
      </c>
      <c r="G41" t="s">
        <v>523</v>
      </c>
      <c r="H41" t="s">
        <v>542</v>
      </c>
      <c r="I41" t="s">
        <v>572</v>
      </c>
    </row>
    <row r="42" spans="1:12">
      <c r="A42" t="s">
        <v>260</v>
      </c>
      <c r="B42" t="s">
        <v>410</v>
      </c>
      <c r="C42">
        <v>9.2255180000000003E-3</v>
      </c>
      <c r="D42">
        <v>9.5831340000000001E-3</v>
      </c>
      <c r="E42">
        <v>0</v>
      </c>
      <c r="F42">
        <v>0</v>
      </c>
      <c r="G42" t="s">
        <v>523</v>
      </c>
      <c r="H42" t="s">
        <v>527</v>
      </c>
      <c r="I42" t="s">
        <v>549</v>
      </c>
      <c r="J42" t="s">
        <v>579</v>
      </c>
      <c r="K42" t="s">
        <v>682</v>
      </c>
      <c r="L42" t="s">
        <v>764</v>
      </c>
    </row>
    <row r="43" spans="1:12">
      <c r="A43" t="s">
        <v>249</v>
      </c>
      <c r="B43" t="s">
        <v>452</v>
      </c>
      <c r="C43">
        <v>1.3838277E-2</v>
      </c>
      <c r="D43">
        <v>0</v>
      </c>
      <c r="E43">
        <v>0</v>
      </c>
      <c r="F43">
        <v>0</v>
      </c>
      <c r="G43" t="s">
        <v>523</v>
      </c>
      <c r="H43" t="s">
        <v>527</v>
      </c>
      <c r="I43" t="s">
        <v>549</v>
      </c>
      <c r="J43" t="s">
        <v>579</v>
      </c>
      <c r="K43" t="s">
        <v>625</v>
      </c>
    </row>
    <row r="44" spans="1:12">
      <c r="A44" t="s">
        <v>185</v>
      </c>
      <c r="B44" t="s">
        <v>266</v>
      </c>
      <c r="C44">
        <v>9.2255177999999993E-2</v>
      </c>
      <c r="D44">
        <v>0.100622904</v>
      </c>
      <c r="E44">
        <v>0</v>
      </c>
      <c r="F44">
        <v>0</v>
      </c>
      <c r="G44" t="s">
        <v>523</v>
      </c>
      <c r="H44" t="s">
        <v>527</v>
      </c>
      <c r="I44" t="s">
        <v>549</v>
      </c>
      <c r="J44" t="s">
        <v>579</v>
      </c>
      <c r="K44" t="s">
        <v>625</v>
      </c>
    </row>
    <row r="45" spans="1:12">
      <c r="A45" t="s">
        <v>102</v>
      </c>
      <c r="B45" t="s">
        <v>290</v>
      </c>
      <c r="C45">
        <v>0.20757415000000001</v>
      </c>
      <c r="D45">
        <v>0.18207954000000001</v>
      </c>
      <c r="E45">
        <v>0</v>
      </c>
      <c r="F45">
        <v>0</v>
      </c>
      <c r="G45" t="s">
        <v>523</v>
      </c>
      <c r="H45" t="s">
        <v>527</v>
      </c>
      <c r="I45" t="s">
        <v>549</v>
      </c>
      <c r="J45" t="s">
        <v>579</v>
      </c>
      <c r="K45" t="s">
        <v>625</v>
      </c>
    </row>
    <row r="46" spans="1:12">
      <c r="A46" t="s">
        <v>218</v>
      </c>
      <c r="B46" t="s">
        <v>464</v>
      </c>
      <c r="C46">
        <v>5.9965866E-2</v>
      </c>
      <c r="D46">
        <v>0.100622904</v>
      </c>
      <c r="E46">
        <v>0</v>
      </c>
      <c r="F46">
        <v>0</v>
      </c>
      <c r="G46" t="s">
        <v>523</v>
      </c>
      <c r="H46" t="s">
        <v>527</v>
      </c>
      <c r="I46" t="s">
        <v>549</v>
      </c>
      <c r="J46" t="s">
        <v>579</v>
      </c>
      <c r="K46" t="s">
        <v>633</v>
      </c>
      <c r="L46" t="s">
        <v>756</v>
      </c>
    </row>
    <row r="47" spans="1:12">
      <c r="A47" t="s">
        <v>30</v>
      </c>
      <c r="B47" t="s">
        <v>385</v>
      </c>
      <c r="C47">
        <v>10.429447850000001</v>
      </c>
      <c r="D47">
        <v>9.5975083849999994</v>
      </c>
      <c r="E47">
        <v>0</v>
      </c>
      <c r="F47">
        <v>0</v>
      </c>
      <c r="G47" t="s">
        <v>523</v>
      </c>
      <c r="H47" t="s">
        <v>527</v>
      </c>
      <c r="I47" t="s">
        <v>549</v>
      </c>
      <c r="J47" t="s">
        <v>579</v>
      </c>
      <c r="K47" t="s">
        <v>633</v>
      </c>
      <c r="L47" t="s">
        <v>756</v>
      </c>
    </row>
    <row r="48" spans="1:12">
      <c r="A48" t="s">
        <v>187</v>
      </c>
      <c r="B48" t="s">
        <v>439</v>
      </c>
      <c r="C48">
        <v>0.106093454</v>
      </c>
      <c r="D48">
        <v>0.14374700500000001</v>
      </c>
      <c r="E48">
        <v>0</v>
      </c>
      <c r="F48">
        <v>0</v>
      </c>
      <c r="G48" t="s">
        <v>523</v>
      </c>
      <c r="H48" t="s">
        <v>527</v>
      </c>
      <c r="I48" t="s">
        <v>549</v>
      </c>
      <c r="J48" t="s">
        <v>579</v>
      </c>
      <c r="K48" t="s">
        <v>633</v>
      </c>
      <c r="L48" t="s">
        <v>776</v>
      </c>
    </row>
    <row r="49" spans="1:12">
      <c r="A49" t="s">
        <v>202</v>
      </c>
      <c r="B49" t="s">
        <v>480</v>
      </c>
      <c r="C49">
        <v>8.3029660000000005E-2</v>
      </c>
      <c r="D49">
        <v>0.13416387199999999</v>
      </c>
      <c r="E49">
        <v>0</v>
      </c>
      <c r="F49">
        <v>0</v>
      </c>
      <c r="G49" t="s">
        <v>523</v>
      </c>
      <c r="H49" t="s">
        <v>527</v>
      </c>
      <c r="I49" t="s">
        <v>549</v>
      </c>
      <c r="J49" t="s">
        <v>579</v>
      </c>
      <c r="K49" t="s">
        <v>633</v>
      </c>
      <c r="L49" t="s">
        <v>705</v>
      </c>
    </row>
    <row r="50" spans="1:12">
      <c r="A50" t="s">
        <v>121</v>
      </c>
      <c r="B50" t="s">
        <v>346</v>
      </c>
      <c r="C50">
        <v>0.39669726500000002</v>
      </c>
      <c r="D50">
        <v>0.45999041699999998</v>
      </c>
      <c r="E50">
        <v>0</v>
      </c>
      <c r="F50">
        <v>0</v>
      </c>
      <c r="G50" t="s">
        <v>523</v>
      </c>
      <c r="H50" t="s">
        <v>527</v>
      </c>
      <c r="I50" t="s">
        <v>549</v>
      </c>
      <c r="J50" t="s">
        <v>579</v>
      </c>
      <c r="K50" t="s">
        <v>633</v>
      </c>
      <c r="L50" t="s">
        <v>705</v>
      </c>
    </row>
    <row r="51" spans="1:12">
      <c r="A51" t="s">
        <v>54</v>
      </c>
      <c r="B51" t="s">
        <v>274</v>
      </c>
      <c r="C51">
        <v>2.57853222</v>
      </c>
      <c r="D51">
        <v>2.0891231430000001</v>
      </c>
      <c r="E51">
        <v>0</v>
      </c>
      <c r="F51">
        <v>0</v>
      </c>
      <c r="G51" t="s">
        <v>523</v>
      </c>
      <c r="H51" t="s">
        <v>527</v>
      </c>
      <c r="I51" t="s">
        <v>549</v>
      </c>
      <c r="J51" t="s">
        <v>579</v>
      </c>
      <c r="K51" t="s">
        <v>633</v>
      </c>
      <c r="L51" t="s">
        <v>705</v>
      </c>
    </row>
    <row r="52" spans="1:12">
      <c r="A52" t="s">
        <v>126</v>
      </c>
      <c r="B52" t="s">
        <v>355</v>
      </c>
      <c r="C52">
        <v>9.2255177999999993E-2</v>
      </c>
      <c r="D52">
        <v>6.2290368999999998E-2</v>
      </c>
      <c r="E52">
        <v>0</v>
      </c>
      <c r="F52">
        <v>0</v>
      </c>
      <c r="G52" t="s">
        <v>523</v>
      </c>
      <c r="H52" t="s">
        <v>527</v>
      </c>
      <c r="I52" t="s">
        <v>549</v>
      </c>
      <c r="J52" t="s">
        <v>579</v>
      </c>
      <c r="K52" t="s">
        <v>633</v>
      </c>
      <c r="L52" t="s">
        <v>573</v>
      </c>
    </row>
    <row r="53" spans="1:12">
      <c r="A53" t="s">
        <v>73</v>
      </c>
      <c r="B53" t="s">
        <v>517</v>
      </c>
      <c r="C53">
        <v>0.27676553300000001</v>
      </c>
      <c r="D53">
        <v>0.46478198399999998</v>
      </c>
      <c r="E53">
        <v>0</v>
      </c>
      <c r="F53">
        <v>0</v>
      </c>
      <c r="G53" t="s">
        <v>523</v>
      </c>
      <c r="H53" t="s">
        <v>527</v>
      </c>
      <c r="I53" t="s">
        <v>549</v>
      </c>
      <c r="J53" t="s">
        <v>579</v>
      </c>
      <c r="K53" t="s">
        <v>633</v>
      </c>
      <c r="L53" t="s">
        <v>573</v>
      </c>
    </row>
    <row r="54" spans="1:12">
      <c r="A54" t="s">
        <v>79</v>
      </c>
      <c r="B54" t="s">
        <v>295</v>
      </c>
      <c r="C54">
        <v>1.0101941969999999</v>
      </c>
      <c r="D54">
        <v>1.0828941059999999</v>
      </c>
      <c r="E54">
        <v>0</v>
      </c>
      <c r="F54">
        <v>0</v>
      </c>
      <c r="G54" t="s">
        <v>523</v>
      </c>
      <c r="H54" t="s">
        <v>527</v>
      </c>
      <c r="I54" t="s">
        <v>549</v>
      </c>
      <c r="J54" t="s">
        <v>579</v>
      </c>
      <c r="K54" t="s">
        <v>633</v>
      </c>
      <c r="L54" t="s">
        <v>573</v>
      </c>
    </row>
    <row r="55" spans="1:12">
      <c r="A55" t="s">
        <v>229</v>
      </c>
      <c r="B55" t="s">
        <v>416</v>
      </c>
      <c r="C55">
        <v>2.7676553E-2</v>
      </c>
      <c r="D55">
        <v>1.9166267000000001E-2</v>
      </c>
      <c r="E55">
        <v>0</v>
      </c>
      <c r="F55">
        <v>0</v>
      </c>
      <c r="G55" t="s">
        <v>523</v>
      </c>
      <c r="H55" t="s">
        <v>527</v>
      </c>
      <c r="I55" t="s">
        <v>549</v>
      </c>
      <c r="J55" t="s">
        <v>579</v>
      </c>
      <c r="K55" t="s">
        <v>633</v>
      </c>
    </row>
    <row r="56" spans="1:12">
      <c r="A56" t="s">
        <v>247</v>
      </c>
      <c r="B56" t="s">
        <v>466</v>
      </c>
      <c r="C56">
        <v>2.7676553E-2</v>
      </c>
      <c r="D56">
        <v>1.9166267000000001E-2</v>
      </c>
      <c r="E56">
        <v>0</v>
      </c>
      <c r="F56">
        <v>0</v>
      </c>
      <c r="G56" t="s">
        <v>523</v>
      </c>
      <c r="H56" t="s">
        <v>527</v>
      </c>
      <c r="I56" t="s">
        <v>549</v>
      </c>
      <c r="J56" t="s">
        <v>579</v>
      </c>
      <c r="K56" t="s">
        <v>688</v>
      </c>
    </row>
    <row r="57" spans="1:12">
      <c r="A57" t="s">
        <v>246</v>
      </c>
      <c r="B57" t="s">
        <v>447</v>
      </c>
      <c r="C57">
        <v>3.6902071000000002E-2</v>
      </c>
      <c r="D57">
        <v>2.3957834000000001E-2</v>
      </c>
      <c r="E57">
        <v>0</v>
      </c>
      <c r="F57">
        <v>0</v>
      </c>
      <c r="G57" t="s">
        <v>523</v>
      </c>
      <c r="H57" t="s">
        <v>527</v>
      </c>
      <c r="I57" t="s">
        <v>549</v>
      </c>
      <c r="J57" t="s">
        <v>579</v>
      </c>
      <c r="K57" t="s">
        <v>687</v>
      </c>
      <c r="L57" t="s">
        <v>780</v>
      </c>
    </row>
    <row r="58" spans="1:12">
      <c r="A58" t="s">
        <v>212</v>
      </c>
      <c r="B58" t="s">
        <v>412</v>
      </c>
      <c r="C58">
        <v>9.2255180000000003E-3</v>
      </c>
      <c r="D58">
        <v>4.791567E-3</v>
      </c>
      <c r="E58">
        <v>0</v>
      </c>
      <c r="F58">
        <v>0</v>
      </c>
      <c r="G58" t="s">
        <v>523</v>
      </c>
      <c r="H58" t="s">
        <v>527</v>
      </c>
      <c r="I58" t="s">
        <v>549</v>
      </c>
      <c r="J58" t="s">
        <v>579</v>
      </c>
      <c r="K58" t="s">
        <v>680</v>
      </c>
      <c r="L58" t="s">
        <v>573</v>
      </c>
    </row>
    <row r="59" spans="1:12">
      <c r="A59" t="s">
        <v>190</v>
      </c>
      <c r="B59" t="s">
        <v>465</v>
      </c>
      <c r="C59">
        <v>5.5353106999999999E-2</v>
      </c>
      <c r="D59">
        <v>0.14374700500000001</v>
      </c>
      <c r="E59">
        <v>0</v>
      </c>
      <c r="F59">
        <v>0</v>
      </c>
      <c r="G59" t="s">
        <v>523</v>
      </c>
      <c r="H59" t="s">
        <v>527</v>
      </c>
      <c r="I59" t="s">
        <v>549</v>
      </c>
      <c r="J59" t="s">
        <v>579</v>
      </c>
      <c r="K59" t="s">
        <v>680</v>
      </c>
      <c r="L59" t="s">
        <v>573</v>
      </c>
    </row>
    <row r="60" spans="1:12">
      <c r="A60" t="s">
        <v>193</v>
      </c>
      <c r="B60" t="s">
        <v>395</v>
      </c>
      <c r="C60">
        <v>0.101480696</v>
      </c>
      <c r="D60">
        <v>8.1456635999999999E-2</v>
      </c>
      <c r="E60">
        <v>0</v>
      </c>
      <c r="F60">
        <v>0</v>
      </c>
      <c r="G60" t="s">
        <v>523</v>
      </c>
      <c r="H60" t="s">
        <v>527</v>
      </c>
      <c r="I60" t="s">
        <v>549</v>
      </c>
      <c r="J60" t="s">
        <v>579</v>
      </c>
      <c r="K60" t="s">
        <v>680</v>
      </c>
    </row>
    <row r="61" spans="1:12">
      <c r="A61" t="s">
        <v>16</v>
      </c>
      <c r="B61" t="s">
        <v>271</v>
      </c>
      <c r="C61">
        <v>0</v>
      </c>
      <c r="D61">
        <v>9.5831340000000001E-3</v>
      </c>
      <c r="E61">
        <v>0</v>
      </c>
      <c r="F61">
        <v>0</v>
      </c>
      <c r="G61" t="s">
        <v>523</v>
      </c>
      <c r="H61" t="s">
        <v>527</v>
      </c>
      <c r="I61" t="s">
        <v>549</v>
      </c>
      <c r="J61" t="s">
        <v>579</v>
      </c>
      <c r="K61" t="s">
        <v>628</v>
      </c>
      <c r="L61" t="s">
        <v>700</v>
      </c>
    </row>
    <row r="62" spans="1:12">
      <c r="A62" t="s">
        <v>82</v>
      </c>
      <c r="B62" t="s">
        <v>468</v>
      </c>
      <c r="C62">
        <v>0</v>
      </c>
      <c r="D62">
        <v>0</v>
      </c>
      <c r="E62">
        <v>9.8454270000000003E-3</v>
      </c>
      <c r="F62">
        <v>8.431348E-3</v>
      </c>
      <c r="G62" t="s">
        <v>523</v>
      </c>
      <c r="H62" t="s">
        <v>527</v>
      </c>
      <c r="I62" t="s">
        <v>549</v>
      </c>
      <c r="J62" t="s">
        <v>579</v>
      </c>
      <c r="K62" t="s">
        <v>628</v>
      </c>
      <c r="L62" t="s">
        <v>700</v>
      </c>
    </row>
    <row r="63" spans="1:12">
      <c r="A63" t="s">
        <v>9</v>
      </c>
      <c r="B63" t="s">
        <v>392</v>
      </c>
      <c r="C63">
        <v>4.6127590000000001E-3</v>
      </c>
      <c r="D63">
        <v>0</v>
      </c>
      <c r="E63">
        <v>0.62518460200000003</v>
      </c>
      <c r="F63">
        <v>0.75882129799999998</v>
      </c>
      <c r="G63" t="s">
        <v>523</v>
      </c>
      <c r="H63" t="s">
        <v>527</v>
      </c>
      <c r="I63" t="s">
        <v>549</v>
      </c>
      <c r="J63" t="s">
        <v>579</v>
      </c>
      <c r="K63" t="s">
        <v>628</v>
      </c>
      <c r="L63" t="s">
        <v>700</v>
      </c>
    </row>
    <row r="64" spans="1:12">
      <c r="A64" t="s">
        <v>245</v>
      </c>
      <c r="B64" t="s">
        <v>489</v>
      </c>
      <c r="C64">
        <v>4.6127588999999997E-2</v>
      </c>
      <c r="D64">
        <v>2.3957834000000001E-2</v>
      </c>
      <c r="E64">
        <v>0</v>
      </c>
      <c r="F64">
        <v>0</v>
      </c>
      <c r="G64" t="s">
        <v>523</v>
      </c>
      <c r="H64" t="s">
        <v>527</v>
      </c>
      <c r="I64" t="s">
        <v>549</v>
      </c>
      <c r="J64" t="s">
        <v>579</v>
      </c>
      <c r="K64" t="s">
        <v>693</v>
      </c>
      <c r="L64" t="s">
        <v>573</v>
      </c>
    </row>
    <row r="65" spans="1:12">
      <c r="A65" t="s">
        <v>158</v>
      </c>
      <c r="B65" t="s">
        <v>341</v>
      </c>
      <c r="C65">
        <v>8.3029660000000005E-2</v>
      </c>
      <c r="D65">
        <v>6.7081935999999995E-2</v>
      </c>
      <c r="E65">
        <v>0</v>
      </c>
      <c r="F65">
        <v>0</v>
      </c>
      <c r="G65" t="s">
        <v>523</v>
      </c>
      <c r="H65" t="s">
        <v>527</v>
      </c>
      <c r="I65" t="s">
        <v>549</v>
      </c>
      <c r="J65" t="s">
        <v>579</v>
      </c>
      <c r="K65" t="s">
        <v>665</v>
      </c>
      <c r="L65" t="s">
        <v>742</v>
      </c>
    </row>
    <row r="66" spans="1:12">
      <c r="A66" t="s">
        <v>138</v>
      </c>
      <c r="B66" t="s">
        <v>356</v>
      </c>
      <c r="C66">
        <v>0.129157249</v>
      </c>
      <c r="D66">
        <v>0.162913273</v>
      </c>
      <c r="E66">
        <v>0</v>
      </c>
      <c r="F66">
        <v>0</v>
      </c>
      <c r="G66" t="s">
        <v>523</v>
      </c>
      <c r="H66" t="s">
        <v>527</v>
      </c>
      <c r="I66" t="s">
        <v>549</v>
      </c>
      <c r="J66" t="s">
        <v>579</v>
      </c>
      <c r="K66" t="s">
        <v>665</v>
      </c>
      <c r="L66" t="s">
        <v>742</v>
      </c>
    </row>
    <row r="67" spans="1:12">
      <c r="A67" t="s">
        <v>142</v>
      </c>
      <c r="B67" t="s">
        <v>358</v>
      </c>
      <c r="C67">
        <v>0.20296139099999999</v>
      </c>
      <c r="D67">
        <v>0.32103497800000003</v>
      </c>
      <c r="E67">
        <v>0</v>
      </c>
      <c r="F67">
        <v>0</v>
      </c>
      <c r="G67" t="s">
        <v>523</v>
      </c>
      <c r="H67" t="s">
        <v>527</v>
      </c>
      <c r="I67" t="s">
        <v>549</v>
      </c>
      <c r="J67" t="s">
        <v>579</v>
      </c>
      <c r="K67" t="s">
        <v>665</v>
      </c>
      <c r="L67" t="s">
        <v>742</v>
      </c>
    </row>
    <row r="68" spans="1:12">
      <c r="A68" t="s">
        <v>49</v>
      </c>
      <c r="B68" t="s">
        <v>498</v>
      </c>
      <c r="C68">
        <v>2.3525070339999998</v>
      </c>
      <c r="D68">
        <v>2.8797316720000001</v>
      </c>
      <c r="E68">
        <v>4.9227129999999996E-3</v>
      </c>
      <c r="F68">
        <v>4.215674E-3</v>
      </c>
      <c r="G68" t="s">
        <v>523</v>
      </c>
      <c r="H68" t="s">
        <v>527</v>
      </c>
      <c r="I68" t="s">
        <v>549</v>
      </c>
      <c r="J68" t="s">
        <v>579</v>
      </c>
      <c r="K68" t="s">
        <v>665</v>
      </c>
      <c r="L68" t="s">
        <v>742</v>
      </c>
    </row>
    <row r="69" spans="1:12">
      <c r="A69" t="s">
        <v>243</v>
      </c>
      <c r="B69" t="s">
        <v>387</v>
      </c>
      <c r="C69">
        <v>3.6902071000000002E-2</v>
      </c>
      <c r="D69">
        <v>4.3124101999999997E-2</v>
      </c>
      <c r="E69">
        <v>0</v>
      </c>
      <c r="F69">
        <v>0</v>
      </c>
      <c r="G69" t="s">
        <v>523</v>
      </c>
      <c r="H69" t="s">
        <v>527</v>
      </c>
      <c r="I69" t="s">
        <v>549</v>
      </c>
      <c r="J69" t="s">
        <v>611</v>
      </c>
      <c r="K69" t="s">
        <v>667</v>
      </c>
    </row>
    <row r="70" spans="1:12">
      <c r="A70" t="s">
        <v>198</v>
      </c>
      <c r="B70" t="s">
        <v>350</v>
      </c>
      <c r="C70">
        <v>7.3804142000000003E-2</v>
      </c>
      <c r="D70">
        <v>0.119789171</v>
      </c>
      <c r="E70">
        <v>0</v>
      </c>
      <c r="F70">
        <v>0</v>
      </c>
      <c r="G70" t="s">
        <v>523</v>
      </c>
      <c r="H70" t="s">
        <v>527</v>
      </c>
      <c r="I70" t="s">
        <v>549</v>
      </c>
      <c r="J70" t="s">
        <v>611</v>
      </c>
      <c r="K70" t="s">
        <v>667</v>
      </c>
    </row>
    <row r="71" spans="1:12">
      <c r="A71" t="s">
        <v>140</v>
      </c>
      <c r="B71" t="s">
        <v>378</v>
      </c>
      <c r="C71">
        <v>0.26292725700000003</v>
      </c>
      <c r="D71">
        <v>0.30666027800000001</v>
      </c>
      <c r="E71">
        <v>0</v>
      </c>
      <c r="F71">
        <v>0</v>
      </c>
      <c r="G71" t="s">
        <v>523</v>
      </c>
      <c r="H71" t="s">
        <v>527</v>
      </c>
      <c r="I71" t="s">
        <v>549</v>
      </c>
      <c r="J71" t="s">
        <v>611</v>
      </c>
      <c r="K71" t="s">
        <v>667</v>
      </c>
    </row>
    <row r="72" spans="1:12">
      <c r="A72" t="s">
        <v>166</v>
      </c>
      <c r="B72" t="s">
        <v>497</v>
      </c>
      <c r="C72">
        <v>9.2255180000000003E-3</v>
      </c>
      <c r="D72">
        <v>0</v>
      </c>
      <c r="E72">
        <v>0</v>
      </c>
      <c r="F72">
        <v>8.431348E-3</v>
      </c>
      <c r="G72" t="s">
        <v>523</v>
      </c>
      <c r="H72" t="s">
        <v>527</v>
      </c>
      <c r="I72" t="s">
        <v>549</v>
      </c>
      <c r="J72" t="s">
        <v>611</v>
      </c>
      <c r="K72" t="s">
        <v>678</v>
      </c>
      <c r="L72" t="s">
        <v>754</v>
      </c>
    </row>
    <row r="73" spans="1:12">
      <c r="A73" t="s">
        <v>175</v>
      </c>
      <c r="B73" t="s">
        <v>364</v>
      </c>
      <c r="C73">
        <v>0.175284838</v>
      </c>
      <c r="D73">
        <v>0.14374700500000001</v>
      </c>
      <c r="E73">
        <v>0</v>
      </c>
      <c r="F73">
        <v>0</v>
      </c>
      <c r="G73" t="s">
        <v>523</v>
      </c>
      <c r="H73" t="s">
        <v>529</v>
      </c>
      <c r="I73" t="s">
        <v>555</v>
      </c>
      <c r="J73" t="s">
        <v>588</v>
      </c>
      <c r="K73" t="s">
        <v>641</v>
      </c>
      <c r="L73" t="s">
        <v>747</v>
      </c>
    </row>
    <row r="74" spans="1:12">
      <c r="A74" t="s">
        <v>77</v>
      </c>
      <c r="B74" t="s">
        <v>499</v>
      </c>
      <c r="C74">
        <v>1.268508695</v>
      </c>
      <c r="D74">
        <v>0.87206516499999998</v>
      </c>
      <c r="E74">
        <v>0</v>
      </c>
      <c r="F74">
        <v>0</v>
      </c>
      <c r="G74" t="s">
        <v>523</v>
      </c>
      <c r="H74" t="s">
        <v>529</v>
      </c>
      <c r="I74" t="s">
        <v>555</v>
      </c>
      <c r="J74" t="s">
        <v>588</v>
      </c>
      <c r="K74" t="s">
        <v>641</v>
      </c>
      <c r="L74" t="s">
        <v>793</v>
      </c>
    </row>
    <row r="75" spans="1:12">
      <c r="A75" t="s">
        <v>199</v>
      </c>
      <c r="B75" t="s">
        <v>443</v>
      </c>
      <c r="C75">
        <v>3.2289312000000001E-2</v>
      </c>
      <c r="D75">
        <v>2.3957834000000001E-2</v>
      </c>
      <c r="E75">
        <v>0</v>
      </c>
      <c r="F75">
        <v>0</v>
      </c>
      <c r="G75" t="s">
        <v>523</v>
      </c>
      <c r="H75" t="s">
        <v>529</v>
      </c>
      <c r="I75" t="s">
        <v>555</v>
      </c>
      <c r="J75" t="s">
        <v>588</v>
      </c>
      <c r="K75" t="s">
        <v>641</v>
      </c>
      <c r="L75" t="s">
        <v>573</v>
      </c>
    </row>
    <row r="76" spans="1:12">
      <c r="A76" t="s">
        <v>109</v>
      </c>
      <c r="B76" t="s">
        <v>408</v>
      </c>
      <c r="C76">
        <v>0.51201623699999999</v>
      </c>
      <c r="D76">
        <v>0.41686631499999999</v>
      </c>
      <c r="E76">
        <v>0</v>
      </c>
      <c r="F76">
        <v>0</v>
      </c>
      <c r="G76" t="s">
        <v>523</v>
      </c>
      <c r="H76" t="s">
        <v>529</v>
      </c>
      <c r="I76" t="s">
        <v>555</v>
      </c>
      <c r="J76" t="s">
        <v>588</v>
      </c>
      <c r="K76" t="s">
        <v>641</v>
      </c>
      <c r="L76" t="s">
        <v>573</v>
      </c>
    </row>
    <row r="77" spans="1:12">
      <c r="A77" t="s">
        <v>38</v>
      </c>
      <c r="B77" t="s">
        <v>405</v>
      </c>
      <c r="C77">
        <v>6.8591724709999999</v>
      </c>
      <c r="D77">
        <v>5.6780067079999998</v>
      </c>
      <c r="E77">
        <v>0</v>
      </c>
      <c r="F77">
        <v>0</v>
      </c>
      <c r="G77" t="s">
        <v>523</v>
      </c>
      <c r="H77" t="s">
        <v>529</v>
      </c>
      <c r="I77" t="s">
        <v>555</v>
      </c>
      <c r="J77" t="s">
        <v>588</v>
      </c>
      <c r="K77" t="s">
        <v>641</v>
      </c>
      <c r="L77" t="s">
        <v>573</v>
      </c>
    </row>
    <row r="78" spans="1:12">
      <c r="A78" t="s">
        <v>258</v>
      </c>
      <c r="B78" t="s">
        <v>349</v>
      </c>
      <c r="C78">
        <v>1.8451036000000001E-2</v>
      </c>
      <c r="D78">
        <v>4.791567E-3</v>
      </c>
      <c r="E78">
        <v>0</v>
      </c>
      <c r="F78">
        <v>0</v>
      </c>
      <c r="G78" t="s">
        <v>523</v>
      </c>
      <c r="H78" t="s">
        <v>529</v>
      </c>
      <c r="I78" t="s">
        <v>555</v>
      </c>
      <c r="J78" t="s">
        <v>602</v>
      </c>
    </row>
    <row r="79" spans="1:12">
      <c r="A79" t="s">
        <v>254</v>
      </c>
      <c r="B79" t="s">
        <v>313</v>
      </c>
      <c r="C79">
        <v>2.3063793999999999E-2</v>
      </c>
      <c r="D79">
        <v>2.3957834000000001E-2</v>
      </c>
      <c r="E79">
        <v>0</v>
      </c>
      <c r="F79">
        <v>0</v>
      </c>
      <c r="G79" t="s">
        <v>523</v>
      </c>
      <c r="H79" t="s">
        <v>529</v>
      </c>
      <c r="I79" t="s">
        <v>555</v>
      </c>
      <c r="J79" t="s">
        <v>602</v>
      </c>
    </row>
    <row r="80" spans="1:12">
      <c r="A80" t="s">
        <v>94</v>
      </c>
      <c r="B80" t="s">
        <v>275</v>
      </c>
      <c r="C80">
        <v>0</v>
      </c>
      <c r="D80">
        <v>0</v>
      </c>
      <c r="E80">
        <v>4.9227129999999996E-3</v>
      </c>
      <c r="F80">
        <v>0</v>
      </c>
      <c r="G80" t="s">
        <v>523</v>
      </c>
      <c r="H80" t="s">
        <v>529</v>
      </c>
      <c r="I80" t="s">
        <v>552</v>
      </c>
      <c r="J80" t="s">
        <v>584</v>
      </c>
      <c r="K80" t="s">
        <v>634</v>
      </c>
    </row>
    <row r="81" spans="1:13">
      <c r="A81" t="s">
        <v>66</v>
      </c>
      <c r="B81" t="s">
        <v>501</v>
      </c>
      <c r="C81">
        <v>1.462244568</v>
      </c>
      <c r="D81">
        <v>1.475802587</v>
      </c>
      <c r="E81">
        <v>0</v>
      </c>
      <c r="F81">
        <v>0</v>
      </c>
      <c r="G81" t="s">
        <v>523</v>
      </c>
      <c r="H81" t="s">
        <v>546</v>
      </c>
      <c r="I81" t="s">
        <v>576</v>
      </c>
      <c r="J81" t="s">
        <v>622</v>
      </c>
      <c r="K81" t="s">
        <v>696</v>
      </c>
      <c r="L81" t="s">
        <v>794</v>
      </c>
    </row>
    <row r="82" spans="1:13">
      <c r="A82" t="s">
        <v>60</v>
      </c>
      <c r="B82" t="s">
        <v>516</v>
      </c>
      <c r="C82">
        <v>1.0055814380000001</v>
      </c>
      <c r="D82">
        <v>2.2999520840000001</v>
      </c>
      <c r="E82">
        <v>0</v>
      </c>
      <c r="F82">
        <v>4.215674E-3</v>
      </c>
      <c r="G82" t="s">
        <v>523</v>
      </c>
      <c r="H82" t="s">
        <v>546</v>
      </c>
      <c r="I82" t="s">
        <v>576</v>
      </c>
      <c r="J82" t="s">
        <v>622</v>
      </c>
      <c r="K82" t="s">
        <v>696</v>
      </c>
      <c r="L82" t="s">
        <v>797</v>
      </c>
    </row>
    <row r="83" spans="1:13">
      <c r="A83" t="s">
        <v>47</v>
      </c>
      <c r="B83" t="s">
        <v>495</v>
      </c>
      <c r="C83">
        <v>1.775912173</v>
      </c>
      <c r="D83">
        <v>5.2611403929999998</v>
      </c>
      <c r="E83">
        <v>0</v>
      </c>
      <c r="F83">
        <v>0</v>
      </c>
      <c r="G83" t="s">
        <v>523</v>
      </c>
      <c r="H83" t="s">
        <v>546</v>
      </c>
      <c r="I83" t="s">
        <v>576</v>
      </c>
      <c r="J83" t="s">
        <v>622</v>
      </c>
      <c r="K83" t="s">
        <v>695</v>
      </c>
    </row>
    <row r="84" spans="1:13">
      <c r="A84" t="s">
        <v>28</v>
      </c>
      <c r="B84" t="s">
        <v>477</v>
      </c>
      <c r="C84">
        <v>2.7676553E-2</v>
      </c>
      <c r="D84">
        <v>3.3540967999999997E-2</v>
      </c>
      <c r="E84">
        <v>7.3840700999999995E-2</v>
      </c>
      <c r="F84">
        <v>9.6960499000000006E-2</v>
      </c>
      <c r="G84" t="s">
        <v>523</v>
      </c>
      <c r="H84" t="s">
        <v>534</v>
      </c>
      <c r="I84" t="s">
        <v>563</v>
      </c>
      <c r="J84" t="s">
        <v>597</v>
      </c>
      <c r="K84" t="s">
        <v>690</v>
      </c>
      <c r="L84" t="s">
        <v>690</v>
      </c>
      <c r="M84" t="s">
        <v>690</v>
      </c>
    </row>
    <row r="85" spans="1:13">
      <c r="A85" t="s">
        <v>129</v>
      </c>
      <c r="B85" t="s">
        <v>304</v>
      </c>
      <c r="C85">
        <v>0</v>
      </c>
      <c r="D85">
        <v>0</v>
      </c>
      <c r="E85">
        <v>9.8454270000000003E-3</v>
      </c>
      <c r="F85">
        <v>4.215674E-3</v>
      </c>
      <c r="G85" t="s">
        <v>523</v>
      </c>
      <c r="H85" t="s">
        <v>534</v>
      </c>
      <c r="I85" t="s">
        <v>563</v>
      </c>
      <c r="J85" t="s">
        <v>597</v>
      </c>
    </row>
    <row r="86" spans="1:13">
      <c r="A86" t="s">
        <v>65</v>
      </c>
      <c r="B86" t="s">
        <v>322</v>
      </c>
      <c r="C86">
        <v>9.2255180000000003E-3</v>
      </c>
      <c r="D86">
        <v>0</v>
      </c>
      <c r="E86">
        <v>1.4768140000000001E-2</v>
      </c>
      <c r="F86">
        <v>4.215674E-3</v>
      </c>
      <c r="G86" t="s">
        <v>523</v>
      </c>
      <c r="H86" t="s">
        <v>534</v>
      </c>
      <c r="I86" t="s">
        <v>563</v>
      </c>
      <c r="J86" t="s">
        <v>597</v>
      </c>
    </row>
    <row r="87" spans="1:13">
      <c r="A87" t="s">
        <v>237</v>
      </c>
      <c r="B87" t="s">
        <v>384</v>
      </c>
      <c r="C87">
        <v>0</v>
      </c>
      <c r="D87">
        <v>0</v>
      </c>
      <c r="E87">
        <v>9.8454270000000003E-3</v>
      </c>
      <c r="F87">
        <v>8.431348E-3</v>
      </c>
      <c r="G87" t="s">
        <v>523</v>
      </c>
      <c r="H87" t="s">
        <v>540</v>
      </c>
      <c r="I87" t="s">
        <v>569</v>
      </c>
      <c r="J87" t="s">
        <v>615</v>
      </c>
      <c r="K87" t="s">
        <v>679</v>
      </c>
      <c r="L87" t="s">
        <v>755</v>
      </c>
    </row>
    <row r="88" spans="1:13">
      <c r="A88" t="s">
        <v>70</v>
      </c>
      <c r="B88" t="s">
        <v>514</v>
      </c>
      <c r="C88">
        <v>0</v>
      </c>
      <c r="D88">
        <v>9.5831340000000001E-3</v>
      </c>
      <c r="E88">
        <v>2.4613566999999999E-2</v>
      </c>
      <c r="F88">
        <v>2.9509717000000001E-2</v>
      </c>
      <c r="G88" t="s">
        <v>523</v>
      </c>
      <c r="H88" t="s">
        <v>525</v>
      </c>
      <c r="I88" t="s">
        <v>547</v>
      </c>
      <c r="J88" t="s">
        <v>599</v>
      </c>
      <c r="K88" t="s">
        <v>651</v>
      </c>
      <c r="L88" t="s">
        <v>723</v>
      </c>
    </row>
    <row r="89" spans="1:13">
      <c r="A89" t="s">
        <v>231</v>
      </c>
      <c r="B89" t="s">
        <v>438</v>
      </c>
      <c r="C89">
        <v>0</v>
      </c>
      <c r="D89">
        <v>0</v>
      </c>
      <c r="E89">
        <v>0</v>
      </c>
      <c r="F89">
        <v>8.431348E-3</v>
      </c>
      <c r="G89" t="s">
        <v>523</v>
      </c>
      <c r="H89" t="s">
        <v>525</v>
      </c>
      <c r="I89" t="s">
        <v>547</v>
      </c>
      <c r="J89" t="s">
        <v>599</v>
      </c>
      <c r="K89" t="s">
        <v>686</v>
      </c>
      <c r="L89" t="s">
        <v>775</v>
      </c>
    </row>
    <row r="90" spans="1:13">
      <c r="A90" t="s">
        <v>68</v>
      </c>
      <c r="B90" t="s">
        <v>513</v>
      </c>
      <c r="C90">
        <v>1.517597675</v>
      </c>
      <c r="D90">
        <v>1.0493531380000001</v>
      </c>
      <c r="E90">
        <v>4.9227129999999996E-3</v>
      </c>
      <c r="F90">
        <v>0</v>
      </c>
      <c r="G90" t="s">
        <v>523</v>
      </c>
      <c r="H90" t="s">
        <v>525</v>
      </c>
      <c r="I90" t="s">
        <v>547</v>
      </c>
      <c r="J90" t="s">
        <v>577</v>
      </c>
      <c r="K90" t="s">
        <v>668</v>
      </c>
      <c r="L90" t="s">
        <v>796</v>
      </c>
    </row>
    <row r="91" spans="1:13">
      <c r="A91" t="s">
        <v>101</v>
      </c>
      <c r="B91" t="s">
        <v>353</v>
      </c>
      <c r="C91">
        <v>0</v>
      </c>
      <c r="D91">
        <v>0</v>
      </c>
      <c r="E91">
        <v>2.9536280000000002E-2</v>
      </c>
      <c r="F91">
        <v>2.1078369E-2</v>
      </c>
      <c r="G91" t="s">
        <v>523</v>
      </c>
      <c r="H91" t="s">
        <v>525</v>
      </c>
      <c r="I91" t="s">
        <v>547</v>
      </c>
      <c r="J91" t="s">
        <v>577</v>
      </c>
      <c r="K91" t="s">
        <v>668</v>
      </c>
    </row>
    <row r="92" spans="1:13">
      <c r="A92" t="s">
        <v>75</v>
      </c>
      <c r="B92" t="s">
        <v>372</v>
      </c>
      <c r="C92">
        <v>0</v>
      </c>
      <c r="D92">
        <v>0</v>
      </c>
      <c r="E92">
        <v>0</v>
      </c>
      <c r="F92">
        <v>4.215674E-3</v>
      </c>
      <c r="G92" t="s">
        <v>523</v>
      </c>
      <c r="H92" t="s">
        <v>525</v>
      </c>
      <c r="I92" t="s">
        <v>547</v>
      </c>
      <c r="J92" t="s">
        <v>577</v>
      </c>
      <c r="K92" t="s">
        <v>623</v>
      </c>
      <c r="L92" t="s">
        <v>697</v>
      </c>
    </row>
    <row r="93" spans="1:13">
      <c r="A93" t="s">
        <v>32</v>
      </c>
      <c r="B93" t="s">
        <v>407</v>
      </c>
      <c r="C93">
        <v>0</v>
      </c>
      <c r="D93">
        <v>0</v>
      </c>
      <c r="E93">
        <v>0</v>
      </c>
      <c r="F93">
        <v>4.215674E-3</v>
      </c>
      <c r="G93" t="s">
        <v>523</v>
      </c>
      <c r="H93" t="s">
        <v>525</v>
      </c>
      <c r="I93" t="s">
        <v>547</v>
      </c>
      <c r="J93" t="s">
        <v>577</v>
      </c>
      <c r="K93" t="s">
        <v>623</v>
      </c>
      <c r="L93" t="s">
        <v>697</v>
      </c>
      <c r="M93" t="s">
        <v>802</v>
      </c>
    </row>
    <row r="94" spans="1:13">
      <c r="A94" t="s">
        <v>61</v>
      </c>
      <c r="B94" t="s">
        <v>500</v>
      </c>
      <c r="C94">
        <v>0</v>
      </c>
      <c r="D94">
        <v>0</v>
      </c>
      <c r="E94">
        <v>0</v>
      </c>
      <c r="F94">
        <v>4.215674E-3</v>
      </c>
      <c r="G94" t="s">
        <v>523</v>
      </c>
      <c r="H94" t="s">
        <v>525</v>
      </c>
      <c r="I94" t="s">
        <v>547</v>
      </c>
      <c r="J94" t="s">
        <v>577</v>
      </c>
      <c r="K94" t="s">
        <v>623</v>
      </c>
      <c r="L94" t="s">
        <v>697</v>
      </c>
    </row>
    <row r="95" spans="1:13">
      <c r="A95" t="s">
        <v>106</v>
      </c>
      <c r="B95" t="s">
        <v>308</v>
      </c>
      <c r="C95">
        <v>0</v>
      </c>
      <c r="D95">
        <v>4.791567E-3</v>
      </c>
      <c r="E95">
        <v>0</v>
      </c>
      <c r="F95">
        <v>0</v>
      </c>
      <c r="G95" t="s">
        <v>523</v>
      </c>
      <c r="H95" t="s">
        <v>525</v>
      </c>
      <c r="I95" t="s">
        <v>547</v>
      </c>
      <c r="J95" t="s">
        <v>577</v>
      </c>
      <c r="K95" t="s">
        <v>623</v>
      </c>
      <c r="L95" t="s">
        <v>697</v>
      </c>
    </row>
    <row r="96" spans="1:13">
      <c r="A96" t="s">
        <v>36</v>
      </c>
      <c r="B96" t="s">
        <v>429</v>
      </c>
      <c r="C96">
        <v>0</v>
      </c>
      <c r="D96">
        <v>4.791567E-3</v>
      </c>
      <c r="E96">
        <v>0</v>
      </c>
      <c r="F96">
        <v>0</v>
      </c>
      <c r="G96" t="s">
        <v>523</v>
      </c>
      <c r="H96" t="s">
        <v>525</v>
      </c>
      <c r="I96" t="s">
        <v>547</v>
      </c>
      <c r="J96" t="s">
        <v>577</v>
      </c>
      <c r="K96" t="s">
        <v>623</v>
      </c>
      <c r="L96" t="s">
        <v>697</v>
      </c>
    </row>
    <row r="97" spans="1:13">
      <c r="A97" t="s">
        <v>88</v>
      </c>
      <c r="B97" t="s">
        <v>413</v>
      </c>
      <c r="C97">
        <v>0</v>
      </c>
      <c r="D97">
        <v>0</v>
      </c>
      <c r="E97">
        <v>4.9227129999999996E-3</v>
      </c>
      <c r="F97">
        <v>0</v>
      </c>
      <c r="G97" t="s">
        <v>523</v>
      </c>
      <c r="H97" t="s">
        <v>525</v>
      </c>
      <c r="I97" t="s">
        <v>547</v>
      </c>
      <c r="J97" t="s">
        <v>577</v>
      </c>
      <c r="K97" t="s">
        <v>623</v>
      </c>
      <c r="L97" t="s">
        <v>697</v>
      </c>
    </row>
    <row r="98" spans="1:13">
      <c r="A98" t="s">
        <v>45</v>
      </c>
      <c r="B98" t="s">
        <v>506</v>
      </c>
      <c r="C98">
        <v>0</v>
      </c>
      <c r="D98">
        <v>0</v>
      </c>
      <c r="E98">
        <v>4.9227129999999996E-3</v>
      </c>
      <c r="F98">
        <v>0</v>
      </c>
      <c r="G98" t="s">
        <v>523</v>
      </c>
      <c r="H98" t="s">
        <v>525</v>
      </c>
      <c r="I98" t="s">
        <v>547</v>
      </c>
      <c r="J98" t="s">
        <v>577</v>
      </c>
      <c r="K98" t="s">
        <v>623</v>
      </c>
      <c r="L98" t="s">
        <v>697</v>
      </c>
    </row>
    <row r="99" spans="1:13">
      <c r="A99" t="s">
        <v>17</v>
      </c>
      <c r="B99" t="s">
        <v>286</v>
      </c>
      <c r="C99">
        <v>0</v>
      </c>
      <c r="D99">
        <v>0</v>
      </c>
      <c r="E99">
        <v>4.9227129999999996E-3</v>
      </c>
      <c r="F99">
        <v>4.215674E-3</v>
      </c>
      <c r="G99" t="s">
        <v>523</v>
      </c>
      <c r="H99" t="s">
        <v>525</v>
      </c>
      <c r="I99" t="s">
        <v>547</v>
      </c>
      <c r="J99" t="s">
        <v>577</v>
      </c>
      <c r="K99" t="s">
        <v>623</v>
      </c>
      <c r="L99" t="s">
        <v>697</v>
      </c>
    </row>
    <row r="100" spans="1:13">
      <c r="A100" t="s">
        <v>10</v>
      </c>
      <c r="B100" t="s">
        <v>490</v>
      </c>
      <c r="C100">
        <v>4.6127590000000001E-3</v>
      </c>
      <c r="D100">
        <v>0</v>
      </c>
      <c r="E100">
        <v>4.9227129999999996E-3</v>
      </c>
      <c r="F100">
        <v>0</v>
      </c>
      <c r="G100" t="s">
        <v>523</v>
      </c>
      <c r="H100" t="s">
        <v>525</v>
      </c>
      <c r="I100" t="s">
        <v>547</v>
      </c>
      <c r="J100" t="s">
        <v>577</v>
      </c>
      <c r="K100" t="s">
        <v>623</v>
      </c>
      <c r="L100" t="s">
        <v>697</v>
      </c>
    </row>
    <row r="101" spans="1:13">
      <c r="A101" t="s">
        <v>85</v>
      </c>
      <c r="B101" t="s">
        <v>508</v>
      </c>
      <c r="C101">
        <v>0</v>
      </c>
      <c r="D101">
        <v>0</v>
      </c>
      <c r="E101">
        <v>1.4768140000000001E-2</v>
      </c>
      <c r="F101">
        <v>0</v>
      </c>
      <c r="G101" t="s">
        <v>523</v>
      </c>
      <c r="H101" t="s">
        <v>525</v>
      </c>
      <c r="I101" t="s">
        <v>547</v>
      </c>
      <c r="J101" t="s">
        <v>577</v>
      </c>
      <c r="K101" t="s">
        <v>623</v>
      </c>
      <c r="L101" t="s">
        <v>697</v>
      </c>
    </row>
    <row r="102" spans="1:13">
      <c r="A102" t="s">
        <v>12</v>
      </c>
      <c r="B102" t="s">
        <v>511</v>
      </c>
      <c r="C102">
        <v>2.3063793999999999E-2</v>
      </c>
      <c r="D102">
        <v>4.791567E-3</v>
      </c>
      <c r="E102">
        <v>4.9227129999999996E-3</v>
      </c>
      <c r="F102">
        <v>8.431348E-3</v>
      </c>
      <c r="G102" t="s">
        <v>523</v>
      </c>
      <c r="H102" t="s">
        <v>525</v>
      </c>
      <c r="I102" t="s">
        <v>547</v>
      </c>
      <c r="J102" t="s">
        <v>577</v>
      </c>
      <c r="K102" t="s">
        <v>623</v>
      </c>
      <c r="L102" t="s">
        <v>697</v>
      </c>
    </row>
    <row r="103" spans="1:13">
      <c r="A103" t="s">
        <v>42</v>
      </c>
      <c r="B103" t="s">
        <v>510</v>
      </c>
      <c r="C103">
        <v>9.2255180000000003E-3</v>
      </c>
      <c r="D103">
        <v>9.5831340000000001E-3</v>
      </c>
      <c r="E103">
        <v>4.9227129999999996E-3</v>
      </c>
      <c r="F103">
        <v>2.1078369E-2</v>
      </c>
      <c r="G103" t="s">
        <v>523</v>
      </c>
      <c r="H103" t="s">
        <v>525</v>
      </c>
      <c r="I103" t="s">
        <v>547</v>
      </c>
      <c r="J103" t="s">
        <v>577</v>
      </c>
      <c r="K103" t="s">
        <v>623</v>
      </c>
      <c r="L103" t="s">
        <v>697</v>
      </c>
      <c r="M103" t="s">
        <v>808</v>
      </c>
    </row>
    <row r="104" spans="1:13">
      <c r="A104" t="s">
        <v>19</v>
      </c>
      <c r="B104" t="s">
        <v>289</v>
      </c>
      <c r="C104">
        <v>1.3838277E-2</v>
      </c>
      <c r="D104">
        <v>1.9166267000000001E-2</v>
      </c>
      <c r="E104">
        <v>4.9227129999999996E-3</v>
      </c>
      <c r="F104">
        <v>8.431348E-3</v>
      </c>
      <c r="G104" t="s">
        <v>523</v>
      </c>
      <c r="H104" t="s">
        <v>525</v>
      </c>
      <c r="I104" t="s">
        <v>547</v>
      </c>
      <c r="J104" t="s">
        <v>577</v>
      </c>
      <c r="K104" t="s">
        <v>623</v>
      </c>
      <c r="L104" t="s">
        <v>697</v>
      </c>
    </row>
    <row r="105" spans="1:13">
      <c r="A105" t="s">
        <v>18</v>
      </c>
      <c r="B105" t="s">
        <v>314</v>
      </c>
      <c r="C105">
        <v>0</v>
      </c>
      <c r="D105">
        <v>0</v>
      </c>
      <c r="E105">
        <v>0.113222408</v>
      </c>
      <c r="F105">
        <v>0.227646389</v>
      </c>
      <c r="G105" t="s">
        <v>523</v>
      </c>
      <c r="H105" t="s">
        <v>525</v>
      </c>
      <c r="I105" t="s">
        <v>547</v>
      </c>
      <c r="J105" t="s">
        <v>577</v>
      </c>
      <c r="K105" t="s">
        <v>623</v>
      </c>
      <c r="L105" t="s">
        <v>697</v>
      </c>
    </row>
    <row r="106" spans="1:13">
      <c r="A106" t="s">
        <v>7</v>
      </c>
      <c r="B106" t="s">
        <v>264</v>
      </c>
      <c r="C106">
        <v>4.6127590000000001E-3</v>
      </c>
      <c r="D106">
        <v>9.5831340000000001E-3</v>
      </c>
      <c r="E106">
        <v>2.1610711820000001</v>
      </c>
      <c r="F106">
        <v>4.2493992660000002</v>
      </c>
      <c r="G106" t="s">
        <v>523</v>
      </c>
      <c r="H106" t="s">
        <v>525</v>
      </c>
      <c r="I106" t="s">
        <v>547</v>
      </c>
      <c r="J106" t="s">
        <v>577</v>
      </c>
      <c r="K106" t="s">
        <v>623</v>
      </c>
      <c r="L106" t="s">
        <v>697</v>
      </c>
    </row>
    <row r="107" spans="1:13">
      <c r="A107" t="s">
        <v>87</v>
      </c>
      <c r="B107" t="s">
        <v>294</v>
      </c>
      <c r="C107">
        <v>4.6127590000000001E-3</v>
      </c>
      <c r="D107">
        <v>0</v>
      </c>
      <c r="E107">
        <v>0</v>
      </c>
      <c r="F107">
        <v>0</v>
      </c>
      <c r="G107" t="s">
        <v>523</v>
      </c>
      <c r="H107" t="s">
        <v>525</v>
      </c>
      <c r="I107" t="s">
        <v>547</v>
      </c>
      <c r="J107" t="s">
        <v>577</v>
      </c>
      <c r="K107" t="s">
        <v>623</v>
      </c>
      <c r="L107" t="s">
        <v>717</v>
      </c>
    </row>
    <row r="108" spans="1:13">
      <c r="A108" t="s">
        <v>57</v>
      </c>
      <c r="B108" t="s">
        <v>494</v>
      </c>
      <c r="C108">
        <v>2.3063793999999999E-2</v>
      </c>
      <c r="D108">
        <v>1.4374701E-2</v>
      </c>
      <c r="E108">
        <v>9.8454270000000003E-3</v>
      </c>
      <c r="F108">
        <v>1.6862696E-2</v>
      </c>
      <c r="G108" t="s">
        <v>523</v>
      </c>
      <c r="H108" t="s">
        <v>525</v>
      </c>
      <c r="I108" t="s">
        <v>547</v>
      </c>
      <c r="J108" t="s">
        <v>577</v>
      </c>
      <c r="K108" t="s">
        <v>635</v>
      </c>
      <c r="L108" t="s">
        <v>706</v>
      </c>
    </row>
    <row r="109" spans="1:13">
      <c r="A109" t="s">
        <v>72</v>
      </c>
      <c r="B109" t="s">
        <v>343</v>
      </c>
      <c r="C109">
        <v>5.0740347999999998E-2</v>
      </c>
      <c r="D109">
        <v>4.3124101999999997E-2</v>
      </c>
      <c r="E109">
        <v>4.9227133999999999E-2</v>
      </c>
      <c r="F109">
        <v>8.431348E-3</v>
      </c>
      <c r="G109" t="s">
        <v>523</v>
      </c>
      <c r="H109" t="s">
        <v>525</v>
      </c>
      <c r="I109" t="s">
        <v>547</v>
      </c>
      <c r="J109" t="s">
        <v>577</v>
      </c>
      <c r="K109" t="s">
        <v>635</v>
      </c>
      <c r="L109" t="s">
        <v>706</v>
      </c>
      <c r="M109" t="s">
        <v>800</v>
      </c>
    </row>
    <row r="110" spans="1:13">
      <c r="A110" t="s">
        <v>64</v>
      </c>
      <c r="B110" t="s">
        <v>276</v>
      </c>
      <c r="C110">
        <v>2.3063793999999999E-2</v>
      </c>
      <c r="D110">
        <v>2.8749401000000001E-2</v>
      </c>
      <c r="E110">
        <v>0.137835975</v>
      </c>
      <c r="F110">
        <v>1.2647022000000001E-2</v>
      </c>
      <c r="G110" t="s">
        <v>523</v>
      </c>
      <c r="H110" t="s">
        <v>525</v>
      </c>
      <c r="I110" t="s">
        <v>547</v>
      </c>
      <c r="J110" t="s">
        <v>577</v>
      </c>
      <c r="K110" t="s">
        <v>635</v>
      </c>
      <c r="L110" t="s">
        <v>706</v>
      </c>
    </row>
    <row r="111" spans="1:13">
      <c r="A111" t="s">
        <v>171</v>
      </c>
      <c r="B111" t="s">
        <v>379</v>
      </c>
      <c r="C111">
        <v>9.2255180000000003E-3</v>
      </c>
      <c r="D111">
        <v>0</v>
      </c>
      <c r="E111">
        <v>0</v>
      </c>
      <c r="F111">
        <v>0</v>
      </c>
      <c r="G111" t="s">
        <v>523</v>
      </c>
      <c r="H111" t="s">
        <v>525</v>
      </c>
      <c r="I111" t="s">
        <v>547</v>
      </c>
      <c r="J111" t="s">
        <v>577</v>
      </c>
      <c r="K111" t="s">
        <v>635</v>
      </c>
      <c r="L111" t="s">
        <v>752</v>
      </c>
      <c r="M111" t="s">
        <v>803</v>
      </c>
    </row>
    <row r="112" spans="1:13">
      <c r="A112" t="s">
        <v>146</v>
      </c>
      <c r="B112" t="s">
        <v>424</v>
      </c>
      <c r="C112">
        <v>0</v>
      </c>
      <c r="D112">
        <v>0</v>
      </c>
      <c r="E112">
        <v>4.9227129999999996E-3</v>
      </c>
      <c r="F112">
        <v>0</v>
      </c>
      <c r="G112" t="s">
        <v>523</v>
      </c>
      <c r="H112" t="s">
        <v>525</v>
      </c>
      <c r="I112" t="s">
        <v>547</v>
      </c>
      <c r="J112" t="s">
        <v>577</v>
      </c>
      <c r="K112" t="s">
        <v>656</v>
      </c>
      <c r="L112" t="s">
        <v>727</v>
      </c>
    </row>
    <row r="113" spans="1:13">
      <c r="A113" t="s">
        <v>111</v>
      </c>
      <c r="B113" t="s">
        <v>315</v>
      </c>
      <c r="C113">
        <v>0</v>
      </c>
      <c r="D113">
        <v>0</v>
      </c>
      <c r="E113">
        <v>9.8454270000000003E-3</v>
      </c>
      <c r="F113">
        <v>0</v>
      </c>
      <c r="G113" t="s">
        <v>523</v>
      </c>
      <c r="H113" t="s">
        <v>525</v>
      </c>
      <c r="I113" t="s">
        <v>547</v>
      </c>
      <c r="J113" t="s">
        <v>577</v>
      </c>
      <c r="K113" t="s">
        <v>656</v>
      </c>
      <c r="L113" t="s">
        <v>727</v>
      </c>
    </row>
    <row r="114" spans="1:13">
      <c r="A114" t="s">
        <v>180</v>
      </c>
      <c r="B114" t="s">
        <v>457</v>
      </c>
      <c r="C114">
        <v>3.2289312000000001E-2</v>
      </c>
      <c r="D114">
        <v>2.3957834000000001E-2</v>
      </c>
      <c r="E114">
        <v>2.4613566999999999E-2</v>
      </c>
      <c r="F114">
        <v>8.431348E-3</v>
      </c>
      <c r="G114" t="s">
        <v>523</v>
      </c>
      <c r="H114" t="s">
        <v>525</v>
      </c>
      <c r="I114" t="s">
        <v>547</v>
      </c>
      <c r="J114" t="s">
        <v>577</v>
      </c>
      <c r="K114" t="s">
        <v>656</v>
      </c>
      <c r="L114" t="s">
        <v>729</v>
      </c>
    </row>
    <row r="115" spans="1:13">
      <c r="A115" t="s">
        <v>215</v>
      </c>
      <c r="B115" t="s">
        <v>478</v>
      </c>
      <c r="C115">
        <v>8.7642418999999999E-2</v>
      </c>
      <c r="D115">
        <v>0.11020603700000001</v>
      </c>
      <c r="E115">
        <v>0</v>
      </c>
      <c r="F115">
        <v>0</v>
      </c>
      <c r="G115" t="s">
        <v>523</v>
      </c>
      <c r="H115" t="s">
        <v>525</v>
      </c>
      <c r="I115" t="s">
        <v>551</v>
      </c>
      <c r="J115" t="s">
        <v>581</v>
      </c>
      <c r="K115" t="s">
        <v>691</v>
      </c>
      <c r="L115" t="s">
        <v>787</v>
      </c>
    </row>
    <row r="116" spans="1:13">
      <c r="A116" t="s">
        <v>236</v>
      </c>
      <c r="B116" t="s">
        <v>437</v>
      </c>
      <c r="C116">
        <v>5.9965866E-2</v>
      </c>
      <c r="D116">
        <v>5.7498802000000002E-2</v>
      </c>
      <c r="E116">
        <v>0</v>
      </c>
      <c r="F116">
        <v>0</v>
      </c>
      <c r="G116" t="s">
        <v>523</v>
      </c>
      <c r="H116" t="s">
        <v>525</v>
      </c>
      <c r="I116" t="s">
        <v>551</v>
      </c>
      <c r="J116" t="s">
        <v>581</v>
      </c>
      <c r="K116" t="s">
        <v>631</v>
      </c>
      <c r="L116" t="s">
        <v>703</v>
      </c>
    </row>
    <row r="117" spans="1:13">
      <c r="A117" t="s">
        <v>168</v>
      </c>
      <c r="B117" t="s">
        <v>427</v>
      </c>
      <c r="C117">
        <v>0.101480696</v>
      </c>
      <c r="D117">
        <v>0.13895543799999999</v>
      </c>
      <c r="E117">
        <v>0</v>
      </c>
      <c r="F117">
        <v>4.215674E-3</v>
      </c>
      <c r="G117" t="s">
        <v>523</v>
      </c>
      <c r="H117" t="s">
        <v>525</v>
      </c>
      <c r="I117" t="s">
        <v>551</v>
      </c>
      <c r="J117" t="s">
        <v>581</v>
      </c>
      <c r="K117" t="s">
        <v>631</v>
      </c>
      <c r="L117" t="s">
        <v>703</v>
      </c>
    </row>
    <row r="118" spans="1:13">
      <c r="A118" t="s">
        <v>159</v>
      </c>
      <c r="B118" t="s">
        <v>418</v>
      </c>
      <c r="C118">
        <v>0.152221043</v>
      </c>
      <c r="D118">
        <v>9.5831337000000003E-2</v>
      </c>
      <c r="E118">
        <v>0</v>
      </c>
      <c r="F118">
        <v>0</v>
      </c>
      <c r="G118" t="s">
        <v>523</v>
      </c>
      <c r="H118" t="s">
        <v>525</v>
      </c>
      <c r="I118" t="s">
        <v>551</v>
      </c>
      <c r="J118" t="s">
        <v>581</v>
      </c>
      <c r="K118" t="s">
        <v>631</v>
      </c>
      <c r="L118" t="s">
        <v>703</v>
      </c>
      <c r="M118" t="s">
        <v>805</v>
      </c>
    </row>
    <row r="119" spans="1:13">
      <c r="A119" t="s">
        <v>162</v>
      </c>
      <c r="B119" t="s">
        <v>344</v>
      </c>
      <c r="C119">
        <v>0.14299552600000001</v>
      </c>
      <c r="D119">
        <v>0.18687110700000001</v>
      </c>
      <c r="E119">
        <v>0</v>
      </c>
      <c r="F119">
        <v>0</v>
      </c>
      <c r="G119" t="s">
        <v>523</v>
      </c>
      <c r="H119" t="s">
        <v>525</v>
      </c>
      <c r="I119" t="s">
        <v>551</v>
      </c>
      <c r="J119" t="s">
        <v>581</v>
      </c>
      <c r="K119" t="s">
        <v>631</v>
      </c>
      <c r="L119" t="s">
        <v>703</v>
      </c>
    </row>
    <row r="120" spans="1:13">
      <c r="A120" t="s">
        <v>122</v>
      </c>
      <c r="B120" t="s">
        <v>270</v>
      </c>
      <c r="C120">
        <v>0.193735873</v>
      </c>
      <c r="D120">
        <v>0.234786775</v>
      </c>
      <c r="E120">
        <v>0</v>
      </c>
      <c r="F120">
        <v>0</v>
      </c>
      <c r="G120" t="s">
        <v>523</v>
      </c>
      <c r="H120" t="s">
        <v>525</v>
      </c>
      <c r="I120" t="s">
        <v>551</v>
      </c>
      <c r="J120" t="s">
        <v>581</v>
      </c>
      <c r="K120" t="s">
        <v>631</v>
      </c>
      <c r="L120" t="s">
        <v>703</v>
      </c>
    </row>
    <row r="121" spans="1:13">
      <c r="A121" t="s">
        <v>147</v>
      </c>
      <c r="B121" t="s">
        <v>272</v>
      </c>
      <c r="C121">
        <v>0.26754001599999999</v>
      </c>
      <c r="D121">
        <v>0.24916147599999999</v>
      </c>
      <c r="E121">
        <v>0</v>
      </c>
      <c r="F121">
        <v>0</v>
      </c>
      <c r="G121" t="s">
        <v>523</v>
      </c>
      <c r="H121" t="s">
        <v>525</v>
      </c>
      <c r="I121" t="s">
        <v>551</v>
      </c>
      <c r="J121" t="s">
        <v>581</v>
      </c>
      <c r="K121" t="s">
        <v>631</v>
      </c>
      <c r="L121" t="s">
        <v>703</v>
      </c>
    </row>
    <row r="122" spans="1:13">
      <c r="A122" t="s">
        <v>125</v>
      </c>
      <c r="B122" t="s">
        <v>338</v>
      </c>
      <c r="C122">
        <v>0.27676553300000001</v>
      </c>
      <c r="D122">
        <v>0.27311931</v>
      </c>
      <c r="E122">
        <v>0</v>
      </c>
      <c r="F122">
        <v>0</v>
      </c>
      <c r="G122" t="s">
        <v>523</v>
      </c>
      <c r="H122" t="s">
        <v>525</v>
      </c>
      <c r="I122" t="s">
        <v>551</v>
      </c>
      <c r="J122" t="s">
        <v>581</v>
      </c>
      <c r="K122" t="s">
        <v>631</v>
      </c>
      <c r="L122" t="s">
        <v>703</v>
      </c>
    </row>
    <row r="123" spans="1:13">
      <c r="A123" t="s">
        <v>74</v>
      </c>
      <c r="B123" t="s">
        <v>505</v>
      </c>
      <c r="C123">
        <v>0.77494349399999995</v>
      </c>
      <c r="D123">
        <v>0.82414949699999995</v>
      </c>
      <c r="E123">
        <v>0</v>
      </c>
      <c r="F123">
        <v>0</v>
      </c>
      <c r="G123" t="s">
        <v>523</v>
      </c>
      <c r="H123" t="s">
        <v>525</v>
      </c>
      <c r="I123" t="s">
        <v>551</v>
      </c>
      <c r="J123" t="s">
        <v>581</v>
      </c>
      <c r="K123" t="s">
        <v>631</v>
      </c>
      <c r="L123" t="s">
        <v>703</v>
      </c>
    </row>
    <row r="124" spans="1:13">
      <c r="A124" t="s">
        <v>174</v>
      </c>
      <c r="B124" t="s">
        <v>390</v>
      </c>
      <c r="C124">
        <v>0</v>
      </c>
      <c r="D124">
        <v>0</v>
      </c>
      <c r="E124">
        <v>4.9227129999999996E-3</v>
      </c>
      <c r="F124">
        <v>0</v>
      </c>
      <c r="G124" t="s">
        <v>523</v>
      </c>
      <c r="H124" t="s">
        <v>525</v>
      </c>
      <c r="I124" t="s">
        <v>551</v>
      </c>
      <c r="J124" t="s">
        <v>581</v>
      </c>
      <c r="K124" t="s">
        <v>632</v>
      </c>
      <c r="L124" t="s">
        <v>709</v>
      </c>
    </row>
    <row r="125" spans="1:13">
      <c r="A125" t="s">
        <v>228</v>
      </c>
      <c r="B125" t="s">
        <v>375</v>
      </c>
      <c r="C125">
        <v>0</v>
      </c>
      <c r="D125">
        <v>4.791567E-3</v>
      </c>
      <c r="E125">
        <v>4.9227129999999996E-3</v>
      </c>
      <c r="F125">
        <v>0</v>
      </c>
      <c r="G125" t="s">
        <v>523</v>
      </c>
      <c r="H125" t="s">
        <v>525</v>
      </c>
      <c r="I125" t="s">
        <v>551</v>
      </c>
      <c r="J125" t="s">
        <v>581</v>
      </c>
      <c r="K125" t="s">
        <v>632</v>
      </c>
      <c r="L125" t="s">
        <v>709</v>
      </c>
    </row>
    <row r="126" spans="1:13">
      <c r="A126" t="s">
        <v>161</v>
      </c>
      <c r="B126" t="s">
        <v>297</v>
      </c>
      <c r="C126">
        <v>0</v>
      </c>
      <c r="D126">
        <v>0</v>
      </c>
      <c r="E126">
        <v>9.8454270000000003E-3</v>
      </c>
      <c r="F126">
        <v>0</v>
      </c>
      <c r="G126" t="s">
        <v>523</v>
      </c>
      <c r="H126" t="s">
        <v>525</v>
      </c>
      <c r="I126" t="s">
        <v>551</v>
      </c>
      <c r="J126" t="s">
        <v>581</v>
      </c>
      <c r="K126" t="s">
        <v>632</v>
      </c>
      <c r="L126" t="s">
        <v>709</v>
      </c>
    </row>
    <row r="127" spans="1:13">
      <c r="A127" t="s">
        <v>15</v>
      </c>
      <c r="B127" t="s">
        <v>279</v>
      </c>
      <c r="C127">
        <v>0.75649245799999998</v>
      </c>
      <c r="D127">
        <v>0.59894585499999997</v>
      </c>
      <c r="E127">
        <v>4.9227129999999996E-3</v>
      </c>
      <c r="F127">
        <v>0</v>
      </c>
      <c r="G127" t="s">
        <v>523</v>
      </c>
      <c r="H127" t="s">
        <v>525</v>
      </c>
      <c r="I127" t="s">
        <v>551</v>
      </c>
      <c r="J127" t="s">
        <v>581</v>
      </c>
      <c r="K127" t="s">
        <v>632</v>
      </c>
      <c r="L127" t="s">
        <v>709</v>
      </c>
    </row>
    <row r="128" spans="1:13">
      <c r="A128" t="s">
        <v>23</v>
      </c>
      <c r="B128" t="s">
        <v>324</v>
      </c>
      <c r="C128">
        <v>0</v>
      </c>
      <c r="D128">
        <v>0</v>
      </c>
      <c r="E128">
        <v>6.8917987999999999E-2</v>
      </c>
      <c r="F128">
        <v>6.7450782000000001E-2</v>
      </c>
      <c r="G128" t="s">
        <v>523</v>
      </c>
      <c r="H128" t="s">
        <v>525</v>
      </c>
      <c r="I128" t="s">
        <v>551</v>
      </c>
      <c r="J128" t="s">
        <v>581</v>
      </c>
      <c r="K128" t="s">
        <v>632</v>
      </c>
      <c r="L128" t="s">
        <v>704</v>
      </c>
    </row>
    <row r="129" spans="1:12">
      <c r="A129" t="s">
        <v>24</v>
      </c>
      <c r="B129" t="s">
        <v>312</v>
      </c>
      <c r="C129">
        <v>0</v>
      </c>
      <c r="D129">
        <v>4.791567E-3</v>
      </c>
      <c r="E129">
        <v>7.8812641530000001</v>
      </c>
      <c r="F129">
        <v>7.7737026260000004</v>
      </c>
      <c r="G129" t="s">
        <v>523</v>
      </c>
      <c r="H129" t="s">
        <v>525</v>
      </c>
      <c r="I129" t="s">
        <v>551</v>
      </c>
      <c r="J129" t="s">
        <v>581</v>
      </c>
      <c r="K129" t="s">
        <v>655</v>
      </c>
      <c r="L129" t="s">
        <v>726</v>
      </c>
    </row>
    <row r="130" spans="1:12">
      <c r="A130" t="s">
        <v>200</v>
      </c>
      <c r="B130" t="s">
        <v>467</v>
      </c>
      <c r="C130">
        <v>0.110706213</v>
      </c>
      <c r="D130">
        <v>0.114997604</v>
      </c>
      <c r="E130">
        <v>0</v>
      </c>
      <c r="F130">
        <v>0</v>
      </c>
      <c r="G130" t="s">
        <v>523</v>
      </c>
      <c r="H130" t="s">
        <v>525</v>
      </c>
      <c r="I130" t="s">
        <v>551</v>
      </c>
      <c r="J130" t="s">
        <v>581</v>
      </c>
      <c r="K130" t="s">
        <v>655</v>
      </c>
      <c r="L130" t="s">
        <v>573</v>
      </c>
    </row>
    <row r="131" spans="1:12">
      <c r="A131" t="s">
        <v>35</v>
      </c>
      <c r="B131" t="s">
        <v>398</v>
      </c>
      <c r="C131">
        <v>11.7256331</v>
      </c>
      <c r="D131">
        <v>8.3612841400000004</v>
      </c>
      <c r="E131">
        <v>0</v>
      </c>
      <c r="F131">
        <v>0</v>
      </c>
      <c r="G131" t="s">
        <v>523</v>
      </c>
      <c r="H131" t="s">
        <v>525</v>
      </c>
      <c r="I131" t="s">
        <v>551</v>
      </c>
      <c r="J131" t="s">
        <v>581</v>
      </c>
      <c r="K131" t="s">
        <v>627</v>
      </c>
      <c r="L131" t="s">
        <v>760</v>
      </c>
    </row>
    <row r="132" spans="1:12">
      <c r="A132" t="s">
        <v>81</v>
      </c>
      <c r="B132" t="s">
        <v>267</v>
      </c>
      <c r="C132">
        <v>0.57198210199999999</v>
      </c>
      <c r="D132">
        <v>0.91039769999999998</v>
      </c>
      <c r="E132">
        <v>4.9227129999999996E-3</v>
      </c>
      <c r="F132">
        <v>0</v>
      </c>
      <c r="G132" t="s">
        <v>523</v>
      </c>
      <c r="H132" t="s">
        <v>525</v>
      </c>
      <c r="I132" t="s">
        <v>551</v>
      </c>
      <c r="J132" t="s">
        <v>581</v>
      </c>
      <c r="K132" t="s">
        <v>627</v>
      </c>
      <c r="L132" t="s">
        <v>699</v>
      </c>
    </row>
    <row r="133" spans="1:12">
      <c r="A133" t="s">
        <v>230</v>
      </c>
      <c r="B133" t="s">
        <v>362</v>
      </c>
      <c r="C133">
        <v>6.4578624000000001E-2</v>
      </c>
      <c r="D133">
        <v>8.6248202999999996E-2</v>
      </c>
      <c r="E133">
        <v>0</v>
      </c>
      <c r="F133">
        <v>0</v>
      </c>
      <c r="G133" t="s">
        <v>523</v>
      </c>
      <c r="H133" t="s">
        <v>525</v>
      </c>
      <c r="I133" t="s">
        <v>551</v>
      </c>
      <c r="J133" t="s">
        <v>581</v>
      </c>
      <c r="K133" t="s">
        <v>627</v>
      </c>
      <c r="L133" t="s">
        <v>573</v>
      </c>
    </row>
    <row r="134" spans="1:12">
      <c r="A134" t="s">
        <v>55</v>
      </c>
      <c r="B134" t="s">
        <v>496</v>
      </c>
      <c r="C134">
        <v>0.133770008</v>
      </c>
      <c r="D134">
        <v>0.16770483899999999</v>
      </c>
      <c r="E134">
        <v>0</v>
      </c>
      <c r="F134">
        <v>0</v>
      </c>
      <c r="G134" t="s">
        <v>523</v>
      </c>
      <c r="H134" t="s">
        <v>525</v>
      </c>
      <c r="I134" t="s">
        <v>551</v>
      </c>
      <c r="J134" t="s">
        <v>581</v>
      </c>
      <c r="K134" t="s">
        <v>627</v>
      </c>
      <c r="L134" t="s">
        <v>771</v>
      </c>
    </row>
    <row r="135" spans="1:12">
      <c r="A135" t="s">
        <v>144</v>
      </c>
      <c r="B135" t="s">
        <v>431</v>
      </c>
      <c r="C135">
        <v>0.30444208699999997</v>
      </c>
      <c r="D135">
        <v>0.25395304299999999</v>
      </c>
      <c r="E135">
        <v>0</v>
      </c>
      <c r="F135">
        <v>0</v>
      </c>
      <c r="G135" t="s">
        <v>523</v>
      </c>
      <c r="H135" t="s">
        <v>525</v>
      </c>
      <c r="I135" t="s">
        <v>551</v>
      </c>
      <c r="J135" t="s">
        <v>581</v>
      </c>
      <c r="K135" t="s">
        <v>627</v>
      </c>
      <c r="L135" t="s">
        <v>771</v>
      </c>
    </row>
    <row r="136" spans="1:12">
      <c r="A136" t="s">
        <v>43</v>
      </c>
      <c r="B136" t="s">
        <v>448</v>
      </c>
      <c r="C136">
        <v>5.4015406610000003</v>
      </c>
      <c r="D136">
        <v>4.2357450889999999</v>
      </c>
      <c r="E136">
        <v>0</v>
      </c>
      <c r="F136">
        <v>0</v>
      </c>
      <c r="G136" t="s">
        <v>523</v>
      </c>
      <c r="H136" t="s">
        <v>525</v>
      </c>
      <c r="I136" t="s">
        <v>551</v>
      </c>
      <c r="J136" t="s">
        <v>581</v>
      </c>
      <c r="K136" t="s">
        <v>627</v>
      </c>
      <c r="L136" t="s">
        <v>771</v>
      </c>
    </row>
    <row r="137" spans="1:12">
      <c r="A137" t="s">
        <v>195</v>
      </c>
      <c r="B137" t="s">
        <v>434</v>
      </c>
      <c r="C137">
        <v>0.15683380199999999</v>
      </c>
      <c r="D137">
        <v>0.119789171</v>
      </c>
      <c r="E137">
        <v>0</v>
      </c>
      <c r="F137">
        <v>0</v>
      </c>
      <c r="G137" t="s">
        <v>523</v>
      </c>
      <c r="H137" t="s">
        <v>525</v>
      </c>
      <c r="I137" t="s">
        <v>551</v>
      </c>
      <c r="J137" t="s">
        <v>581</v>
      </c>
      <c r="K137" t="s">
        <v>685</v>
      </c>
      <c r="L137" t="s">
        <v>773</v>
      </c>
    </row>
    <row r="138" spans="1:12">
      <c r="A138" t="s">
        <v>132</v>
      </c>
      <c r="B138" t="s">
        <v>377</v>
      </c>
      <c r="C138">
        <v>0</v>
      </c>
      <c r="D138">
        <v>0</v>
      </c>
      <c r="E138">
        <v>0.39381707199999999</v>
      </c>
      <c r="F138">
        <v>0.20235234599999999</v>
      </c>
      <c r="G138" t="s">
        <v>523</v>
      </c>
      <c r="H138" t="s">
        <v>525</v>
      </c>
      <c r="I138" t="s">
        <v>551</v>
      </c>
      <c r="J138" t="s">
        <v>581</v>
      </c>
      <c r="K138" t="s">
        <v>676</v>
      </c>
      <c r="L138" t="s">
        <v>751</v>
      </c>
    </row>
    <row r="139" spans="1:12">
      <c r="A139" t="s">
        <v>39</v>
      </c>
      <c r="B139" t="s">
        <v>474</v>
      </c>
      <c r="C139">
        <v>0</v>
      </c>
      <c r="D139">
        <v>4.791567E-3</v>
      </c>
      <c r="E139">
        <v>5.5823569949999996</v>
      </c>
      <c r="F139">
        <v>6.5385101810000004</v>
      </c>
      <c r="G139" t="s">
        <v>523</v>
      </c>
      <c r="H139" t="s">
        <v>525</v>
      </c>
      <c r="I139" t="s">
        <v>551</v>
      </c>
      <c r="J139" t="s">
        <v>581</v>
      </c>
      <c r="K139" t="s">
        <v>676</v>
      </c>
      <c r="L139" t="s">
        <v>751</v>
      </c>
    </row>
    <row r="140" spans="1:12">
      <c r="A140" t="s">
        <v>189</v>
      </c>
      <c r="B140" t="s">
        <v>435</v>
      </c>
      <c r="C140">
        <v>9.2255177999999993E-2</v>
      </c>
      <c r="D140">
        <v>0.124580738</v>
      </c>
      <c r="E140">
        <v>0</v>
      </c>
      <c r="F140">
        <v>0</v>
      </c>
      <c r="G140" t="s">
        <v>523</v>
      </c>
      <c r="H140" t="s">
        <v>525</v>
      </c>
      <c r="I140" t="s">
        <v>551</v>
      </c>
      <c r="J140" t="s">
        <v>581</v>
      </c>
      <c r="K140" t="s">
        <v>676</v>
      </c>
      <c r="L140" t="s">
        <v>573</v>
      </c>
    </row>
    <row r="141" spans="1:12">
      <c r="A141" t="s">
        <v>157</v>
      </c>
      <c r="B141" t="s">
        <v>340</v>
      </c>
      <c r="C141">
        <v>4.6127590000000001E-3</v>
      </c>
      <c r="D141">
        <v>4.791567E-3</v>
      </c>
      <c r="E141">
        <v>0</v>
      </c>
      <c r="F141">
        <v>0</v>
      </c>
      <c r="G141" t="s">
        <v>523</v>
      </c>
      <c r="H141" t="s">
        <v>525</v>
      </c>
      <c r="I141" t="s">
        <v>551</v>
      </c>
      <c r="J141" t="s">
        <v>581</v>
      </c>
      <c r="K141" t="s">
        <v>657</v>
      </c>
      <c r="L141" t="s">
        <v>741</v>
      </c>
    </row>
    <row r="142" spans="1:12">
      <c r="A142" t="s">
        <v>257</v>
      </c>
      <c r="B142" t="s">
        <v>455</v>
      </c>
      <c r="C142">
        <v>1.3838277E-2</v>
      </c>
      <c r="D142">
        <v>9.5831340000000001E-3</v>
      </c>
      <c r="E142">
        <v>0</v>
      </c>
      <c r="F142">
        <v>0</v>
      </c>
      <c r="G142" t="s">
        <v>523</v>
      </c>
      <c r="H142" t="s">
        <v>525</v>
      </c>
      <c r="I142" t="s">
        <v>551</v>
      </c>
      <c r="J142" t="s">
        <v>581</v>
      </c>
      <c r="K142" t="s">
        <v>657</v>
      </c>
      <c r="L142" t="s">
        <v>785</v>
      </c>
    </row>
    <row r="143" spans="1:12">
      <c r="A143" t="s">
        <v>205</v>
      </c>
      <c r="B143" t="s">
        <v>373</v>
      </c>
      <c r="C143">
        <v>0</v>
      </c>
      <c r="D143">
        <v>4.791567E-3</v>
      </c>
      <c r="E143">
        <v>0</v>
      </c>
      <c r="F143">
        <v>0</v>
      </c>
      <c r="G143" t="s">
        <v>523</v>
      </c>
      <c r="H143" t="s">
        <v>525</v>
      </c>
      <c r="I143" t="s">
        <v>551</v>
      </c>
      <c r="J143" t="s">
        <v>581</v>
      </c>
      <c r="K143" t="s">
        <v>657</v>
      </c>
      <c r="L143" t="s">
        <v>749</v>
      </c>
    </row>
    <row r="144" spans="1:12">
      <c r="A144" t="s">
        <v>120</v>
      </c>
      <c r="B144" t="s">
        <v>320</v>
      </c>
      <c r="C144">
        <v>0</v>
      </c>
      <c r="D144">
        <v>0</v>
      </c>
      <c r="E144">
        <v>9.8454267999999998E-2</v>
      </c>
      <c r="F144">
        <v>3.3725391E-2</v>
      </c>
      <c r="G144" t="s">
        <v>523</v>
      </c>
      <c r="H144" t="s">
        <v>525</v>
      </c>
      <c r="I144" t="s">
        <v>551</v>
      </c>
      <c r="J144" t="s">
        <v>581</v>
      </c>
      <c r="K144" t="s">
        <v>657</v>
      </c>
      <c r="L144" t="s">
        <v>733</v>
      </c>
    </row>
    <row r="145" spans="1:12">
      <c r="A145" t="s">
        <v>217</v>
      </c>
      <c r="B145" t="s">
        <v>406</v>
      </c>
      <c r="C145">
        <v>0.110706213</v>
      </c>
      <c r="D145">
        <v>9.1039770000000006E-2</v>
      </c>
      <c r="E145">
        <v>0</v>
      </c>
      <c r="F145">
        <v>0</v>
      </c>
      <c r="G145" t="s">
        <v>523</v>
      </c>
      <c r="H145" t="s">
        <v>525</v>
      </c>
      <c r="I145" t="s">
        <v>551</v>
      </c>
      <c r="J145" t="s">
        <v>581</v>
      </c>
      <c r="K145" t="s">
        <v>657</v>
      </c>
      <c r="L145" t="s">
        <v>763</v>
      </c>
    </row>
    <row r="146" spans="1:12">
      <c r="A146" t="s">
        <v>149</v>
      </c>
      <c r="B146" t="s">
        <v>316</v>
      </c>
      <c r="C146">
        <v>0</v>
      </c>
      <c r="D146">
        <v>0</v>
      </c>
      <c r="E146">
        <v>0.14275868899999999</v>
      </c>
      <c r="F146">
        <v>0.126470216</v>
      </c>
      <c r="G146" t="s">
        <v>523</v>
      </c>
      <c r="H146" t="s">
        <v>525</v>
      </c>
      <c r="I146" t="s">
        <v>551</v>
      </c>
      <c r="J146" t="s">
        <v>581</v>
      </c>
      <c r="K146" t="s">
        <v>657</v>
      </c>
      <c r="L146" t="s">
        <v>728</v>
      </c>
    </row>
    <row r="147" spans="1:12">
      <c r="A147" t="s">
        <v>163</v>
      </c>
      <c r="B147" t="s">
        <v>376</v>
      </c>
      <c r="C147">
        <v>0</v>
      </c>
      <c r="D147">
        <v>0</v>
      </c>
      <c r="E147">
        <v>0.14275868899999999</v>
      </c>
      <c r="F147">
        <v>0.168626955</v>
      </c>
      <c r="G147" t="s">
        <v>523</v>
      </c>
      <c r="H147" t="s">
        <v>525</v>
      </c>
      <c r="I147" t="s">
        <v>551</v>
      </c>
      <c r="J147" t="s">
        <v>581</v>
      </c>
      <c r="K147" t="s">
        <v>657</v>
      </c>
      <c r="L147" t="s">
        <v>728</v>
      </c>
    </row>
    <row r="148" spans="1:12">
      <c r="A148" t="s">
        <v>141</v>
      </c>
      <c r="B148" t="s">
        <v>383</v>
      </c>
      <c r="C148">
        <v>0</v>
      </c>
      <c r="D148">
        <v>4.791567E-3</v>
      </c>
      <c r="E148">
        <v>0.167372256</v>
      </c>
      <c r="F148">
        <v>0.25294043300000002</v>
      </c>
      <c r="G148" t="s">
        <v>523</v>
      </c>
      <c r="H148" t="s">
        <v>525</v>
      </c>
      <c r="I148" t="s">
        <v>551</v>
      </c>
      <c r="J148" t="s">
        <v>581</v>
      </c>
      <c r="K148" t="s">
        <v>657</v>
      </c>
      <c r="L148" t="s">
        <v>728</v>
      </c>
    </row>
    <row r="149" spans="1:12">
      <c r="A149" t="s">
        <v>221</v>
      </c>
      <c r="B149" t="s">
        <v>436</v>
      </c>
      <c r="C149">
        <v>0</v>
      </c>
      <c r="D149">
        <v>0</v>
      </c>
      <c r="E149">
        <v>0.11814512200000001</v>
      </c>
      <c r="F149">
        <v>2.9509717000000001E-2</v>
      </c>
      <c r="G149" t="s">
        <v>523</v>
      </c>
      <c r="H149" t="s">
        <v>525</v>
      </c>
      <c r="I149" t="s">
        <v>551</v>
      </c>
      <c r="J149" t="s">
        <v>581</v>
      </c>
      <c r="K149" t="s">
        <v>657</v>
      </c>
      <c r="L149" t="s">
        <v>774</v>
      </c>
    </row>
    <row r="150" spans="1:12">
      <c r="A150" t="s">
        <v>184</v>
      </c>
      <c r="B150" t="s">
        <v>325</v>
      </c>
      <c r="C150">
        <v>0</v>
      </c>
      <c r="D150">
        <v>0</v>
      </c>
      <c r="E150">
        <v>9.8454270000000003E-3</v>
      </c>
      <c r="F150">
        <v>0</v>
      </c>
      <c r="G150" t="s">
        <v>523</v>
      </c>
      <c r="H150" t="s">
        <v>525</v>
      </c>
      <c r="I150" t="s">
        <v>551</v>
      </c>
      <c r="J150" t="s">
        <v>581</v>
      </c>
      <c r="K150" t="s">
        <v>657</v>
      </c>
      <c r="L150" t="s">
        <v>734</v>
      </c>
    </row>
    <row r="151" spans="1:12">
      <c r="A151" t="s">
        <v>172</v>
      </c>
      <c r="B151" t="s">
        <v>332</v>
      </c>
      <c r="C151">
        <v>0</v>
      </c>
      <c r="D151">
        <v>0</v>
      </c>
      <c r="E151">
        <v>8.3686127999999999E-2</v>
      </c>
      <c r="F151">
        <v>6.3235107999999998E-2</v>
      </c>
      <c r="G151" t="s">
        <v>523</v>
      </c>
      <c r="H151" t="s">
        <v>525</v>
      </c>
      <c r="I151" t="s">
        <v>551</v>
      </c>
      <c r="J151" t="s">
        <v>581</v>
      </c>
      <c r="K151" t="s">
        <v>657</v>
      </c>
      <c r="L151" t="s">
        <v>734</v>
      </c>
    </row>
    <row r="152" spans="1:12">
      <c r="A152" t="s">
        <v>210</v>
      </c>
      <c r="B152" t="s">
        <v>441</v>
      </c>
      <c r="C152">
        <v>0</v>
      </c>
      <c r="D152">
        <v>0</v>
      </c>
      <c r="E152">
        <v>5.9072561000000003E-2</v>
      </c>
      <c r="F152">
        <v>0.15176426000000001</v>
      </c>
      <c r="G152" t="s">
        <v>523</v>
      </c>
      <c r="H152" t="s">
        <v>525</v>
      </c>
      <c r="I152" t="s">
        <v>551</v>
      </c>
      <c r="J152" t="s">
        <v>581</v>
      </c>
      <c r="K152" t="s">
        <v>657</v>
      </c>
      <c r="L152" t="s">
        <v>734</v>
      </c>
    </row>
    <row r="153" spans="1:12">
      <c r="A153" t="s">
        <v>241</v>
      </c>
      <c r="B153" t="s">
        <v>475</v>
      </c>
      <c r="C153">
        <v>3.2289312000000001E-2</v>
      </c>
      <c r="D153">
        <v>7.1873503000000005E-2</v>
      </c>
      <c r="E153">
        <v>0</v>
      </c>
      <c r="F153">
        <v>0</v>
      </c>
      <c r="G153" t="s">
        <v>523</v>
      </c>
      <c r="H153" t="s">
        <v>525</v>
      </c>
      <c r="I153" t="s">
        <v>551</v>
      </c>
      <c r="J153" t="s">
        <v>581</v>
      </c>
      <c r="K153" t="s">
        <v>657</v>
      </c>
    </row>
    <row r="154" spans="1:12">
      <c r="A154" t="s">
        <v>181</v>
      </c>
      <c r="B154" t="s">
        <v>342</v>
      </c>
      <c r="C154">
        <v>0</v>
      </c>
      <c r="D154">
        <v>0</v>
      </c>
      <c r="E154">
        <v>7.3840700999999995E-2</v>
      </c>
      <c r="F154">
        <v>0.118038869</v>
      </c>
      <c r="G154" t="s">
        <v>523</v>
      </c>
      <c r="H154" t="s">
        <v>525</v>
      </c>
      <c r="I154" t="s">
        <v>551</v>
      </c>
      <c r="J154" t="s">
        <v>581</v>
      </c>
      <c r="K154" t="s">
        <v>657</v>
      </c>
    </row>
    <row r="155" spans="1:12">
      <c r="A155" t="s">
        <v>104</v>
      </c>
      <c r="B155" t="s">
        <v>291</v>
      </c>
      <c r="C155">
        <v>5.9965866E-2</v>
      </c>
      <c r="D155">
        <v>0.124580738</v>
      </c>
      <c r="E155">
        <v>0</v>
      </c>
      <c r="F155">
        <v>0</v>
      </c>
      <c r="G155" t="s">
        <v>523</v>
      </c>
      <c r="H155" t="s">
        <v>525</v>
      </c>
      <c r="I155" t="s">
        <v>551</v>
      </c>
      <c r="J155" t="s">
        <v>581</v>
      </c>
      <c r="K155" t="s">
        <v>645</v>
      </c>
      <c r="L155" t="s">
        <v>715</v>
      </c>
    </row>
    <row r="156" spans="1:12">
      <c r="A156" t="s">
        <v>262</v>
      </c>
      <c r="B156" t="s">
        <v>479</v>
      </c>
      <c r="C156">
        <v>0</v>
      </c>
      <c r="D156">
        <v>0</v>
      </c>
      <c r="E156">
        <v>0</v>
      </c>
      <c r="F156">
        <v>4.215674E-3</v>
      </c>
      <c r="G156" t="s">
        <v>523</v>
      </c>
      <c r="H156" t="s">
        <v>525</v>
      </c>
      <c r="I156" t="s">
        <v>551</v>
      </c>
      <c r="J156" t="s">
        <v>581</v>
      </c>
      <c r="K156" t="s">
        <v>639</v>
      </c>
      <c r="L156" t="s">
        <v>788</v>
      </c>
    </row>
    <row r="157" spans="1:12">
      <c r="A157" t="s">
        <v>135</v>
      </c>
      <c r="B157" t="s">
        <v>283</v>
      </c>
      <c r="C157">
        <v>4.6127590000000001E-3</v>
      </c>
      <c r="D157">
        <v>0</v>
      </c>
      <c r="E157">
        <v>9.8454270000000003E-3</v>
      </c>
      <c r="F157">
        <v>1.2647022000000001E-2</v>
      </c>
      <c r="G157" t="s">
        <v>523</v>
      </c>
      <c r="H157" t="s">
        <v>525</v>
      </c>
      <c r="I157" t="s">
        <v>551</v>
      </c>
      <c r="J157" t="s">
        <v>581</v>
      </c>
      <c r="K157" t="s">
        <v>639</v>
      </c>
      <c r="L157" t="s">
        <v>712</v>
      </c>
    </row>
    <row r="158" spans="1:12">
      <c r="A158" t="s">
        <v>225</v>
      </c>
      <c r="B158" t="s">
        <v>404</v>
      </c>
      <c r="C158">
        <v>4.6127590000000001E-3</v>
      </c>
      <c r="D158">
        <v>0</v>
      </c>
      <c r="E158">
        <v>0</v>
      </c>
      <c r="F158">
        <v>4.215674E-3</v>
      </c>
      <c r="G158" t="s">
        <v>523</v>
      </c>
      <c r="H158" t="s">
        <v>525</v>
      </c>
      <c r="I158" t="s">
        <v>551</v>
      </c>
      <c r="J158" t="s">
        <v>581</v>
      </c>
      <c r="K158" t="s">
        <v>639</v>
      </c>
      <c r="L158" t="s">
        <v>762</v>
      </c>
    </row>
    <row r="159" spans="1:12">
      <c r="A159" t="s">
        <v>211</v>
      </c>
      <c r="B159" t="s">
        <v>280</v>
      </c>
      <c r="C159">
        <v>0</v>
      </c>
      <c r="D159">
        <v>0</v>
      </c>
      <c r="E159">
        <v>4.9227129999999996E-3</v>
      </c>
      <c r="F159">
        <v>4.215674E-3</v>
      </c>
      <c r="G159" t="s">
        <v>523</v>
      </c>
      <c r="H159" t="s">
        <v>525</v>
      </c>
      <c r="I159" t="s">
        <v>551</v>
      </c>
      <c r="J159" t="s">
        <v>581</v>
      </c>
      <c r="K159" t="s">
        <v>639</v>
      </c>
    </row>
    <row r="160" spans="1:12">
      <c r="A160" t="s">
        <v>251</v>
      </c>
      <c r="B160" t="s">
        <v>440</v>
      </c>
      <c r="C160">
        <v>1.8451036000000001E-2</v>
      </c>
      <c r="D160">
        <v>9.5831340000000001E-3</v>
      </c>
      <c r="E160">
        <v>0</v>
      </c>
      <c r="F160">
        <v>0</v>
      </c>
      <c r="G160" t="s">
        <v>523</v>
      </c>
      <c r="H160" t="s">
        <v>525</v>
      </c>
      <c r="I160" t="s">
        <v>551</v>
      </c>
      <c r="J160" t="s">
        <v>581</v>
      </c>
      <c r="K160" t="s">
        <v>638</v>
      </c>
      <c r="L160" t="s">
        <v>777</v>
      </c>
    </row>
    <row r="161" spans="1:13">
      <c r="A161" t="s">
        <v>52</v>
      </c>
      <c r="B161" t="s">
        <v>481</v>
      </c>
      <c r="C161">
        <v>0</v>
      </c>
      <c r="D161">
        <v>4.791567E-3</v>
      </c>
      <c r="E161">
        <v>1.5851137150000001</v>
      </c>
      <c r="F161">
        <v>2.0024450909999998</v>
      </c>
      <c r="G161" t="s">
        <v>523</v>
      </c>
      <c r="H161" t="s">
        <v>525</v>
      </c>
      <c r="I161" t="s">
        <v>551</v>
      </c>
      <c r="J161" t="s">
        <v>581</v>
      </c>
      <c r="K161" t="s">
        <v>638</v>
      </c>
      <c r="L161" t="s">
        <v>777</v>
      </c>
    </row>
    <row r="162" spans="1:13">
      <c r="A162" t="s">
        <v>137</v>
      </c>
      <c r="B162" t="s">
        <v>296</v>
      </c>
      <c r="C162">
        <v>0</v>
      </c>
      <c r="D162">
        <v>0</v>
      </c>
      <c r="E162">
        <v>1.4768140000000001E-2</v>
      </c>
      <c r="F162">
        <v>1.2647022000000001E-2</v>
      </c>
      <c r="G162" t="s">
        <v>523</v>
      </c>
      <c r="H162" t="s">
        <v>525</v>
      </c>
      <c r="I162" t="s">
        <v>551</v>
      </c>
      <c r="J162" t="s">
        <v>581</v>
      </c>
      <c r="K162" t="s">
        <v>638</v>
      </c>
      <c r="L162" t="s">
        <v>708</v>
      </c>
    </row>
    <row r="163" spans="1:13">
      <c r="A163" t="s">
        <v>108</v>
      </c>
      <c r="B163" t="s">
        <v>288</v>
      </c>
      <c r="C163">
        <v>0</v>
      </c>
      <c r="D163">
        <v>0</v>
      </c>
      <c r="E163">
        <v>2.9536280000000002E-2</v>
      </c>
      <c r="F163">
        <v>4.215674E-3</v>
      </c>
      <c r="G163" t="s">
        <v>523</v>
      </c>
      <c r="H163" t="s">
        <v>525</v>
      </c>
      <c r="I163" t="s">
        <v>551</v>
      </c>
      <c r="J163" t="s">
        <v>581</v>
      </c>
      <c r="K163" t="s">
        <v>638</v>
      </c>
      <c r="L163" t="s">
        <v>708</v>
      </c>
    </row>
    <row r="164" spans="1:13">
      <c r="A164" t="s">
        <v>151</v>
      </c>
      <c r="B164" t="s">
        <v>354</v>
      </c>
      <c r="C164">
        <v>0</v>
      </c>
      <c r="D164">
        <v>0</v>
      </c>
      <c r="E164">
        <v>4.4304420999999997E-2</v>
      </c>
      <c r="F164">
        <v>1.6862696E-2</v>
      </c>
      <c r="G164" t="s">
        <v>523</v>
      </c>
      <c r="H164" t="s">
        <v>525</v>
      </c>
      <c r="I164" t="s">
        <v>551</v>
      </c>
      <c r="J164" t="s">
        <v>581</v>
      </c>
      <c r="K164" t="s">
        <v>638</v>
      </c>
      <c r="L164" t="s">
        <v>708</v>
      </c>
    </row>
    <row r="165" spans="1:13">
      <c r="A165" t="s">
        <v>83</v>
      </c>
      <c r="B165" t="s">
        <v>518</v>
      </c>
      <c r="C165">
        <v>0</v>
      </c>
      <c r="D165">
        <v>0</v>
      </c>
      <c r="E165">
        <v>5.9072561000000003E-2</v>
      </c>
      <c r="F165">
        <v>4.2156738999999999E-2</v>
      </c>
      <c r="G165" t="s">
        <v>523</v>
      </c>
      <c r="H165" t="s">
        <v>525</v>
      </c>
      <c r="I165" t="s">
        <v>551</v>
      </c>
      <c r="J165" t="s">
        <v>581</v>
      </c>
      <c r="K165" t="s">
        <v>638</v>
      </c>
      <c r="L165" t="s">
        <v>708</v>
      </c>
    </row>
    <row r="166" spans="1:13">
      <c r="A166" t="s">
        <v>145</v>
      </c>
      <c r="B166" t="s">
        <v>391</v>
      </c>
      <c r="C166">
        <v>3.2289312000000001E-2</v>
      </c>
      <c r="D166">
        <v>1.9166267000000001E-2</v>
      </c>
      <c r="E166">
        <v>0</v>
      </c>
      <c r="F166">
        <v>4.215674E-3</v>
      </c>
      <c r="G166" t="s">
        <v>523</v>
      </c>
      <c r="H166" t="s">
        <v>525</v>
      </c>
      <c r="I166" t="s">
        <v>551</v>
      </c>
      <c r="J166" t="s">
        <v>581</v>
      </c>
      <c r="K166" t="s">
        <v>638</v>
      </c>
      <c r="L166" t="s">
        <v>740</v>
      </c>
    </row>
    <row r="167" spans="1:13">
      <c r="A167" t="s">
        <v>208</v>
      </c>
      <c r="B167" t="s">
        <v>449</v>
      </c>
      <c r="C167">
        <v>7.8416900999999997E-2</v>
      </c>
      <c r="D167">
        <v>4.7915668000000002E-2</v>
      </c>
      <c r="E167">
        <v>0</v>
      </c>
      <c r="F167">
        <v>0</v>
      </c>
      <c r="G167" t="s">
        <v>523</v>
      </c>
      <c r="H167" t="s">
        <v>525</v>
      </c>
      <c r="I167" t="s">
        <v>551</v>
      </c>
      <c r="J167" t="s">
        <v>581</v>
      </c>
      <c r="K167" t="s">
        <v>638</v>
      </c>
      <c r="L167" t="s">
        <v>740</v>
      </c>
      <c r="M167" t="s">
        <v>806</v>
      </c>
    </row>
    <row r="168" spans="1:13">
      <c r="A168" t="s">
        <v>150</v>
      </c>
      <c r="B168" t="s">
        <v>428</v>
      </c>
      <c r="C168">
        <v>0.27676553300000001</v>
      </c>
      <c r="D168">
        <v>0.18687110700000001</v>
      </c>
      <c r="E168">
        <v>0</v>
      </c>
      <c r="F168">
        <v>0</v>
      </c>
      <c r="G168" t="s">
        <v>523</v>
      </c>
      <c r="H168" t="s">
        <v>525</v>
      </c>
      <c r="I168" t="s">
        <v>551</v>
      </c>
      <c r="J168" t="s">
        <v>581</v>
      </c>
      <c r="K168" t="s">
        <v>638</v>
      </c>
      <c r="L168" t="s">
        <v>740</v>
      </c>
    </row>
    <row r="169" spans="1:13">
      <c r="A169" t="s">
        <v>58</v>
      </c>
      <c r="B169" t="s">
        <v>486</v>
      </c>
      <c r="C169">
        <v>2.3571197929999999</v>
      </c>
      <c r="D169">
        <v>1.4566363200000001</v>
      </c>
      <c r="E169">
        <v>0</v>
      </c>
      <c r="F169">
        <v>0</v>
      </c>
      <c r="G169" t="s">
        <v>523</v>
      </c>
      <c r="H169" t="s">
        <v>525</v>
      </c>
      <c r="I169" t="s">
        <v>551</v>
      </c>
      <c r="J169" t="s">
        <v>581</v>
      </c>
      <c r="K169" t="s">
        <v>638</v>
      </c>
      <c r="L169" t="s">
        <v>740</v>
      </c>
    </row>
    <row r="170" spans="1:13">
      <c r="A170" t="s">
        <v>25</v>
      </c>
      <c r="B170" t="s">
        <v>339</v>
      </c>
      <c r="C170">
        <v>7.9293325340000003</v>
      </c>
      <c r="D170">
        <v>11.07331097</v>
      </c>
      <c r="E170">
        <v>1.4768140000000001E-2</v>
      </c>
      <c r="F170">
        <v>0</v>
      </c>
      <c r="G170" t="s">
        <v>523</v>
      </c>
      <c r="H170" t="s">
        <v>525</v>
      </c>
      <c r="I170" t="s">
        <v>551</v>
      </c>
      <c r="J170" t="s">
        <v>581</v>
      </c>
      <c r="K170" t="s">
        <v>638</v>
      </c>
      <c r="L170" t="s">
        <v>740</v>
      </c>
    </row>
    <row r="171" spans="1:13">
      <c r="A171" t="s">
        <v>46</v>
      </c>
      <c r="B171" t="s">
        <v>453</v>
      </c>
      <c r="C171">
        <v>3.7870750499999999</v>
      </c>
      <c r="D171">
        <v>3.464302827</v>
      </c>
      <c r="E171">
        <v>9.8454270000000003E-3</v>
      </c>
      <c r="F171">
        <v>4.215674E-3</v>
      </c>
      <c r="G171" t="s">
        <v>523</v>
      </c>
      <c r="H171" t="s">
        <v>525</v>
      </c>
      <c r="I171" t="s">
        <v>551</v>
      </c>
      <c r="J171" t="s">
        <v>581</v>
      </c>
      <c r="K171" t="s">
        <v>638</v>
      </c>
      <c r="L171" t="s">
        <v>783</v>
      </c>
    </row>
    <row r="172" spans="1:13">
      <c r="A172" t="s">
        <v>227</v>
      </c>
      <c r="B172" t="s">
        <v>389</v>
      </c>
      <c r="C172">
        <v>6.9191382999999995E-2</v>
      </c>
      <c r="D172">
        <v>7.6665069000000002E-2</v>
      </c>
      <c r="E172">
        <v>0</v>
      </c>
      <c r="F172">
        <v>0</v>
      </c>
      <c r="G172" t="s">
        <v>523</v>
      </c>
      <c r="H172" t="s">
        <v>525</v>
      </c>
      <c r="I172" t="s">
        <v>551</v>
      </c>
      <c r="J172" t="s">
        <v>581</v>
      </c>
      <c r="K172" t="s">
        <v>638</v>
      </c>
      <c r="L172" t="s">
        <v>721</v>
      </c>
    </row>
    <row r="173" spans="1:13">
      <c r="A173" t="s">
        <v>153</v>
      </c>
      <c r="B173" t="s">
        <v>366</v>
      </c>
      <c r="C173">
        <v>0.20757415000000001</v>
      </c>
      <c r="D173">
        <v>0.239578342</v>
      </c>
      <c r="E173">
        <v>0</v>
      </c>
      <c r="F173">
        <v>0</v>
      </c>
      <c r="G173" t="s">
        <v>523</v>
      </c>
      <c r="H173" t="s">
        <v>525</v>
      </c>
      <c r="I173" t="s">
        <v>551</v>
      </c>
      <c r="J173" t="s">
        <v>581</v>
      </c>
      <c r="K173" t="s">
        <v>638</v>
      </c>
      <c r="L173" t="s">
        <v>721</v>
      </c>
    </row>
    <row r="174" spans="1:13">
      <c r="A174" t="s">
        <v>117</v>
      </c>
      <c r="B174" t="s">
        <v>302</v>
      </c>
      <c r="C174">
        <v>0.47972692500000003</v>
      </c>
      <c r="D174">
        <v>0.43603258299999997</v>
      </c>
      <c r="E174">
        <v>0</v>
      </c>
      <c r="F174">
        <v>0</v>
      </c>
      <c r="G174" t="s">
        <v>523</v>
      </c>
      <c r="H174" t="s">
        <v>525</v>
      </c>
      <c r="I174" t="s">
        <v>551</v>
      </c>
      <c r="J174" t="s">
        <v>581</v>
      </c>
      <c r="K174" t="s">
        <v>638</v>
      </c>
      <c r="L174" t="s">
        <v>721</v>
      </c>
      <c r="M174" t="s">
        <v>799</v>
      </c>
    </row>
    <row r="175" spans="1:13">
      <c r="A175" t="s">
        <v>261</v>
      </c>
      <c r="B175" t="s">
        <v>462</v>
      </c>
      <c r="C175">
        <v>0</v>
      </c>
      <c r="D175">
        <v>4.791567E-3</v>
      </c>
      <c r="E175">
        <v>0</v>
      </c>
      <c r="F175">
        <v>0</v>
      </c>
      <c r="G175" t="s">
        <v>523</v>
      </c>
      <c r="H175" t="s">
        <v>525</v>
      </c>
      <c r="I175" t="s">
        <v>551</v>
      </c>
      <c r="J175" t="s">
        <v>581</v>
      </c>
      <c r="K175" t="s">
        <v>638</v>
      </c>
      <c r="L175" t="s">
        <v>786</v>
      </c>
    </row>
    <row r="176" spans="1:13">
      <c r="A176" t="s">
        <v>226</v>
      </c>
      <c r="B176" t="s">
        <v>417</v>
      </c>
      <c r="C176">
        <v>3.2289312000000001E-2</v>
      </c>
      <c r="D176">
        <v>9.5831337000000003E-2</v>
      </c>
      <c r="E176">
        <v>0</v>
      </c>
      <c r="F176">
        <v>0</v>
      </c>
      <c r="G176" t="s">
        <v>523</v>
      </c>
      <c r="H176" t="s">
        <v>525</v>
      </c>
      <c r="I176" t="s">
        <v>551</v>
      </c>
      <c r="J176" t="s">
        <v>581</v>
      </c>
      <c r="K176" t="s">
        <v>638</v>
      </c>
      <c r="L176" t="s">
        <v>573</v>
      </c>
    </row>
    <row r="177" spans="1:12">
      <c r="A177" t="s">
        <v>179</v>
      </c>
      <c r="B177" t="s">
        <v>403</v>
      </c>
      <c r="C177">
        <v>8.7642418999999999E-2</v>
      </c>
      <c r="D177">
        <v>0.105414471</v>
      </c>
      <c r="E177">
        <v>0</v>
      </c>
      <c r="F177">
        <v>0</v>
      </c>
      <c r="G177" t="s">
        <v>523</v>
      </c>
      <c r="H177" t="s">
        <v>525</v>
      </c>
      <c r="I177" t="s">
        <v>551</v>
      </c>
      <c r="J177" t="s">
        <v>581</v>
      </c>
      <c r="K177" t="s">
        <v>638</v>
      </c>
      <c r="L177" t="s">
        <v>573</v>
      </c>
    </row>
    <row r="178" spans="1:12">
      <c r="A178" t="s">
        <v>167</v>
      </c>
      <c r="B178" t="s">
        <v>388</v>
      </c>
      <c r="C178">
        <v>0.198348632</v>
      </c>
      <c r="D178">
        <v>0.22041207500000001</v>
      </c>
      <c r="E178">
        <v>0</v>
      </c>
      <c r="F178">
        <v>0</v>
      </c>
      <c r="G178" t="s">
        <v>523</v>
      </c>
      <c r="H178" t="s">
        <v>525</v>
      </c>
      <c r="I178" t="s">
        <v>551</v>
      </c>
      <c r="J178" t="s">
        <v>581</v>
      </c>
      <c r="K178" t="s">
        <v>638</v>
      </c>
      <c r="L178" t="s">
        <v>573</v>
      </c>
    </row>
    <row r="179" spans="1:12">
      <c r="A179" t="s">
        <v>50</v>
      </c>
      <c r="B179" t="s">
        <v>445</v>
      </c>
      <c r="C179">
        <v>3.8747174690000001</v>
      </c>
      <c r="D179">
        <v>3.08097748</v>
      </c>
      <c r="E179">
        <v>0</v>
      </c>
      <c r="F179">
        <v>4.215674E-3</v>
      </c>
      <c r="G179" t="s">
        <v>523</v>
      </c>
      <c r="H179" t="s">
        <v>525</v>
      </c>
      <c r="I179" t="s">
        <v>551</v>
      </c>
      <c r="J179" t="s">
        <v>581</v>
      </c>
      <c r="K179" t="s">
        <v>638</v>
      </c>
      <c r="L179" t="s">
        <v>573</v>
      </c>
    </row>
    <row r="180" spans="1:12">
      <c r="A180" t="s">
        <v>194</v>
      </c>
      <c r="B180" t="s">
        <v>374</v>
      </c>
      <c r="C180">
        <v>0.119931731</v>
      </c>
      <c r="D180">
        <v>7.6665069000000002E-2</v>
      </c>
      <c r="E180">
        <v>0</v>
      </c>
      <c r="F180">
        <v>0</v>
      </c>
      <c r="G180" t="s">
        <v>523</v>
      </c>
      <c r="H180" t="s">
        <v>525</v>
      </c>
      <c r="I180" t="s">
        <v>551</v>
      </c>
      <c r="J180" t="s">
        <v>581</v>
      </c>
      <c r="K180" t="s">
        <v>675</v>
      </c>
      <c r="L180" t="s">
        <v>750</v>
      </c>
    </row>
    <row r="181" spans="1:12">
      <c r="A181" t="s">
        <v>164</v>
      </c>
      <c r="B181" t="s">
        <v>386</v>
      </c>
      <c r="C181">
        <v>0.12454448999999999</v>
      </c>
      <c r="D181">
        <v>0.22520364200000001</v>
      </c>
      <c r="E181">
        <v>0</v>
      </c>
      <c r="F181">
        <v>0</v>
      </c>
      <c r="G181" t="s">
        <v>523</v>
      </c>
      <c r="H181" t="s">
        <v>525</v>
      </c>
      <c r="I181" t="s">
        <v>551</v>
      </c>
      <c r="J181" t="s">
        <v>581</v>
      </c>
      <c r="K181" t="s">
        <v>675</v>
      </c>
      <c r="L181" t="s">
        <v>750</v>
      </c>
    </row>
    <row r="182" spans="1:12">
      <c r="A182" t="s">
        <v>214</v>
      </c>
      <c r="B182" t="s">
        <v>381</v>
      </c>
      <c r="C182">
        <v>5.5353106999999999E-2</v>
      </c>
      <c r="D182">
        <v>5.7498802000000002E-2</v>
      </c>
      <c r="E182">
        <v>0</v>
      </c>
      <c r="F182">
        <v>0</v>
      </c>
      <c r="G182" t="s">
        <v>523</v>
      </c>
      <c r="H182" t="s">
        <v>525</v>
      </c>
      <c r="I182" t="s">
        <v>551</v>
      </c>
      <c r="J182" t="s">
        <v>613</v>
      </c>
    </row>
    <row r="183" spans="1:12">
      <c r="A183" t="s">
        <v>201</v>
      </c>
      <c r="B183" t="s">
        <v>456</v>
      </c>
      <c r="C183">
        <v>8.3029660000000005E-2</v>
      </c>
      <c r="D183">
        <v>9.1039770000000006E-2</v>
      </c>
      <c r="E183">
        <v>0</v>
      </c>
      <c r="F183">
        <v>0</v>
      </c>
      <c r="G183" t="s">
        <v>523</v>
      </c>
      <c r="H183" t="s">
        <v>525</v>
      </c>
      <c r="I183" t="s">
        <v>551</v>
      </c>
      <c r="J183" t="s">
        <v>613</v>
      </c>
    </row>
    <row r="184" spans="1:12">
      <c r="A184" t="s">
        <v>128</v>
      </c>
      <c r="B184" t="s">
        <v>370</v>
      </c>
      <c r="C184">
        <v>0.33211864000000002</v>
      </c>
      <c r="D184">
        <v>0.33540967900000002</v>
      </c>
      <c r="E184">
        <v>0</v>
      </c>
      <c r="F184">
        <v>0</v>
      </c>
      <c r="G184" t="s">
        <v>523</v>
      </c>
      <c r="H184" t="s">
        <v>525</v>
      </c>
      <c r="I184" t="s">
        <v>551</v>
      </c>
      <c r="J184" t="s">
        <v>613</v>
      </c>
    </row>
    <row r="185" spans="1:12">
      <c r="A185" t="s">
        <v>239</v>
      </c>
      <c r="B185" t="s">
        <v>423</v>
      </c>
      <c r="C185">
        <v>0</v>
      </c>
      <c r="D185">
        <v>2.3957834000000001E-2</v>
      </c>
      <c r="E185">
        <v>0</v>
      </c>
      <c r="F185">
        <v>0</v>
      </c>
      <c r="G185" t="s">
        <v>523</v>
      </c>
      <c r="H185" t="s">
        <v>525</v>
      </c>
      <c r="I185" t="s">
        <v>551</v>
      </c>
      <c r="J185" t="s">
        <v>598</v>
      </c>
      <c r="K185" t="s">
        <v>683</v>
      </c>
      <c r="L185" t="s">
        <v>768</v>
      </c>
    </row>
    <row r="186" spans="1:12">
      <c r="A186" t="s">
        <v>131</v>
      </c>
      <c r="B186" t="s">
        <v>305</v>
      </c>
      <c r="C186">
        <v>0.34595691699999997</v>
      </c>
      <c r="D186">
        <v>0.33061811200000002</v>
      </c>
      <c r="E186">
        <v>0</v>
      </c>
      <c r="F186">
        <v>0</v>
      </c>
      <c r="G186" t="s">
        <v>523</v>
      </c>
      <c r="H186" t="s">
        <v>525</v>
      </c>
      <c r="I186" t="s">
        <v>551</v>
      </c>
      <c r="J186" t="s">
        <v>598</v>
      </c>
      <c r="K186" t="s">
        <v>650</v>
      </c>
      <c r="L186" t="s">
        <v>722</v>
      </c>
    </row>
    <row r="187" spans="1:12">
      <c r="A187" t="s">
        <v>209</v>
      </c>
      <c r="B187" t="s">
        <v>432</v>
      </c>
      <c r="C187">
        <v>0</v>
      </c>
      <c r="D187">
        <v>0</v>
      </c>
      <c r="E187">
        <v>0.14275868899999999</v>
      </c>
      <c r="F187">
        <v>8.4313477999999997E-2</v>
      </c>
      <c r="G187" t="s">
        <v>523</v>
      </c>
      <c r="H187" t="s">
        <v>525</v>
      </c>
      <c r="I187" t="s">
        <v>557</v>
      </c>
      <c r="J187" t="s">
        <v>590</v>
      </c>
      <c r="K187" t="s">
        <v>642</v>
      </c>
      <c r="L187" t="s">
        <v>772</v>
      </c>
    </row>
    <row r="188" spans="1:12">
      <c r="A188" t="s">
        <v>116</v>
      </c>
      <c r="B188" t="s">
        <v>285</v>
      </c>
      <c r="C188">
        <v>0.32289312199999998</v>
      </c>
      <c r="D188">
        <v>0.57498802100000002</v>
      </c>
      <c r="E188">
        <v>0</v>
      </c>
      <c r="F188">
        <v>0</v>
      </c>
      <c r="G188" t="s">
        <v>523</v>
      </c>
      <c r="H188" t="s">
        <v>525</v>
      </c>
      <c r="I188" t="s">
        <v>557</v>
      </c>
      <c r="J188" t="s">
        <v>590</v>
      </c>
      <c r="K188" t="s">
        <v>642</v>
      </c>
      <c r="L188" t="s">
        <v>713</v>
      </c>
    </row>
    <row r="189" spans="1:12">
      <c r="A189" t="s">
        <v>40</v>
      </c>
      <c r="B189" t="s">
        <v>415</v>
      </c>
      <c r="C189">
        <v>0</v>
      </c>
      <c r="D189">
        <v>4.791567E-3</v>
      </c>
      <c r="E189">
        <v>0</v>
      </c>
      <c r="F189">
        <v>0</v>
      </c>
      <c r="G189" t="s">
        <v>523</v>
      </c>
      <c r="H189" t="s">
        <v>525</v>
      </c>
      <c r="I189" t="s">
        <v>557</v>
      </c>
      <c r="J189" t="s">
        <v>590</v>
      </c>
      <c r="K189" t="s">
        <v>642</v>
      </c>
      <c r="L189" t="s">
        <v>766</v>
      </c>
    </row>
    <row r="190" spans="1:12">
      <c r="A190" t="s">
        <v>196</v>
      </c>
      <c r="B190" t="s">
        <v>485</v>
      </c>
      <c r="C190">
        <v>9.2255180000000003E-3</v>
      </c>
      <c r="D190">
        <v>4.791567E-3</v>
      </c>
      <c r="E190">
        <v>0</v>
      </c>
      <c r="F190">
        <v>8.431348E-3</v>
      </c>
      <c r="G190" t="s">
        <v>523</v>
      </c>
      <c r="H190" t="s">
        <v>525</v>
      </c>
      <c r="I190" t="s">
        <v>557</v>
      </c>
      <c r="J190" t="s">
        <v>590</v>
      </c>
      <c r="K190" t="s">
        <v>642</v>
      </c>
      <c r="L190" t="s">
        <v>790</v>
      </c>
    </row>
    <row r="191" spans="1:12">
      <c r="A191" t="s">
        <v>127</v>
      </c>
      <c r="B191" t="s">
        <v>334</v>
      </c>
      <c r="C191">
        <v>0.216799668</v>
      </c>
      <c r="D191">
        <v>0.12937230499999999</v>
      </c>
      <c r="E191">
        <v>0</v>
      </c>
      <c r="F191">
        <v>0</v>
      </c>
      <c r="G191" t="s">
        <v>523</v>
      </c>
      <c r="H191" t="s">
        <v>525</v>
      </c>
      <c r="I191" t="s">
        <v>557</v>
      </c>
      <c r="J191" t="s">
        <v>590</v>
      </c>
      <c r="K191" t="s">
        <v>642</v>
      </c>
      <c r="L191" t="s">
        <v>573</v>
      </c>
    </row>
    <row r="192" spans="1:12">
      <c r="A192" t="s">
        <v>220</v>
      </c>
      <c r="B192" t="s">
        <v>451</v>
      </c>
      <c r="C192">
        <v>0.106093454</v>
      </c>
      <c r="D192">
        <v>9.1039770000000006E-2</v>
      </c>
      <c r="E192">
        <v>0</v>
      </c>
      <c r="F192">
        <v>0</v>
      </c>
      <c r="G192" t="s">
        <v>523</v>
      </c>
      <c r="H192" t="s">
        <v>525</v>
      </c>
      <c r="I192" t="s">
        <v>561</v>
      </c>
      <c r="J192" t="s">
        <v>595</v>
      </c>
      <c r="K192" t="s">
        <v>672</v>
      </c>
      <c r="L192" t="s">
        <v>782</v>
      </c>
    </row>
    <row r="193" spans="1:13">
      <c r="A193" t="s">
        <v>27</v>
      </c>
      <c r="B193" t="s">
        <v>393</v>
      </c>
      <c r="C193">
        <v>0</v>
      </c>
      <c r="D193">
        <v>0</v>
      </c>
      <c r="E193">
        <v>4.9227129999999996E-3</v>
      </c>
      <c r="F193">
        <v>0</v>
      </c>
      <c r="G193" t="s">
        <v>523</v>
      </c>
      <c r="H193" t="s">
        <v>525</v>
      </c>
      <c r="I193" t="s">
        <v>561</v>
      </c>
      <c r="J193" t="s">
        <v>595</v>
      </c>
      <c r="K193" t="s">
        <v>649</v>
      </c>
      <c r="L193" t="s">
        <v>757</v>
      </c>
    </row>
    <row r="194" spans="1:13">
      <c r="A194" t="s">
        <v>20</v>
      </c>
      <c r="B194" t="s">
        <v>300</v>
      </c>
      <c r="C194">
        <v>0</v>
      </c>
      <c r="D194">
        <v>0</v>
      </c>
      <c r="E194">
        <v>0</v>
      </c>
      <c r="F194">
        <v>4.215674E-3</v>
      </c>
      <c r="G194" t="s">
        <v>523</v>
      </c>
      <c r="H194" t="s">
        <v>525</v>
      </c>
      <c r="I194" t="s">
        <v>561</v>
      </c>
      <c r="J194" t="s">
        <v>595</v>
      </c>
      <c r="K194" t="s">
        <v>649</v>
      </c>
      <c r="L194" t="s">
        <v>719</v>
      </c>
    </row>
    <row r="195" spans="1:13">
      <c r="A195" t="s">
        <v>96</v>
      </c>
      <c r="B195" t="s">
        <v>311</v>
      </c>
      <c r="C195">
        <v>0</v>
      </c>
      <c r="D195">
        <v>0</v>
      </c>
      <c r="E195">
        <v>4.4304420999999997E-2</v>
      </c>
      <c r="F195">
        <v>2.1078369E-2</v>
      </c>
      <c r="G195" t="s">
        <v>523</v>
      </c>
      <c r="H195" t="s">
        <v>525</v>
      </c>
      <c r="I195" t="s">
        <v>561</v>
      </c>
      <c r="J195" t="s">
        <v>595</v>
      </c>
      <c r="K195" t="s">
        <v>649</v>
      </c>
      <c r="L195" t="s">
        <v>573</v>
      </c>
    </row>
    <row r="196" spans="1:13">
      <c r="A196" t="s">
        <v>235</v>
      </c>
      <c r="B196" t="s">
        <v>473</v>
      </c>
      <c r="C196">
        <v>6.4578624000000001E-2</v>
      </c>
      <c r="D196">
        <v>5.2707234999999998E-2</v>
      </c>
      <c r="E196">
        <v>0</v>
      </c>
      <c r="F196">
        <v>0</v>
      </c>
      <c r="G196" t="s">
        <v>523</v>
      </c>
      <c r="H196" t="s">
        <v>545</v>
      </c>
      <c r="I196" t="s">
        <v>574</v>
      </c>
      <c r="J196" t="s">
        <v>619</v>
      </c>
      <c r="K196" t="s">
        <v>689</v>
      </c>
      <c r="L196" t="s">
        <v>573</v>
      </c>
    </row>
    <row r="197" spans="1:13">
      <c r="A197" t="s">
        <v>183</v>
      </c>
      <c r="B197" t="s">
        <v>337</v>
      </c>
      <c r="C197">
        <v>0.170672079</v>
      </c>
      <c r="D197">
        <v>0.114997604</v>
      </c>
      <c r="E197">
        <v>0</v>
      </c>
      <c r="F197">
        <v>0</v>
      </c>
      <c r="G197" t="s">
        <v>523</v>
      </c>
      <c r="H197" t="s">
        <v>537</v>
      </c>
      <c r="I197" t="s">
        <v>567</v>
      </c>
      <c r="J197" t="s">
        <v>609</v>
      </c>
      <c r="K197" t="s">
        <v>664</v>
      </c>
    </row>
    <row r="198" spans="1:13">
      <c r="A198" t="s">
        <v>223</v>
      </c>
      <c r="B198" t="s">
        <v>401</v>
      </c>
      <c r="C198">
        <v>0</v>
      </c>
      <c r="D198">
        <v>4.791567E-3</v>
      </c>
      <c r="E198">
        <v>0</v>
      </c>
      <c r="F198">
        <v>0</v>
      </c>
      <c r="G198" t="s">
        <v>523</v>
      </c>
      <c r="H198" t="s">
        <v>541</v>
      </c>
      <c r="I198" t="s">
        <v>570</v>
      </c>
      <c r="J198" t="s">
        <v>617</v>
      </c>
    </row>
    <row r="199" spans="1:13">
      <c r="A199" t="s">
        <v>255</v>
      </c>
      <c r="B199" t="s">
        <v>422</v>
      </c>
      <c r="C199">
        <v>4.6127590000000001E-3</v>
      </c>
      <c r="D199">
        <v>0</v>
      </c>
      <c r="E199">
        <v>0</v>
      </c>
      <c r="F199">
        <v>0</v>
      </c>
      <c r="G199" t="s">
        <v>523</v>
      </c>
      <c r="H199" t="s">
        <v>544</v>
      </c>
    </row>
    <row r="200" spans="1:13">
      <c r="A200" t="s">
        <v>216</v>
      </c>
      <c r="B200" t="s">
        <v>476</v>
      </c>
      <c r="C200">
        <v>0</v>
      </c>
      <c r="D200">
        <v>0</v>
      </c>
      <c r="E200">
        <v>0</v>
      </c>
      <c r="F200">
        <v>8.431348E-3</v>
      </c>
      <c r="G200" t="s">
        <v>523</v>
      </c>
      <c r="H200" t="s">
        <v>538</v>
      </c>
      <c r="I200" t="s">
        <v>573</v>
      </c>
    </row>
    <row r="201" spans="1:13">
      <c r="A201" t="s">
        <v>178</v>
      </c>
      <c r="B201" t="s">
        <v>369</v>
      </c>
      <c r="C201">
        <v>0</v>
      </c>
      <c r="D201">
        <v>0</v>
      </c>
      <c r="E201">
        <v>4.9227129999999996E-3</v>
      </c>
      <c r="F201">
        <v>0</v>
      </c>
      <c r="G201" t="s">
        <v>523</v>
      </c>
      <c r="H201" t="s">
        <v>532</v>
      </c>
      <c r="I201" t="s">
        <v>558</v>
      </c>
      <c r="J201" t="s">
        <v>612</v>
      </c>
      <c r="K201" t="s">
        <v>669</v>
      </c>
      <c r="L201" t="s">
        <v>573</v>
      </c>
    </row>
    <row r="202" spans="1:13">
      <c r="A202" t="s">
        <v>165</v>
      </c>
      <c r="B202" t="s">
        <v>414</v>
      </c>
      <c r="C202">
        <v>0</v>
      </c>
      <c r="D202">
        <v>0</v>
      </c>
      <c r="E202">
        <v>9.8454270000000003E-3</v>
      </c>
      <c r="F202">
        <v>8.431348E-3</v>
      </c>
      <c r="G202" t="s">
        <v>523</v>
      </c>
      <c r="H202" t="s">
        <v>532</v>
      </c>
      <c r="I202" t="s">
        <v>558</v>
      </c>
      <c r="J202" t="s">
        <v>612</v>
      </c>
      <c r="K202" t="s">
        <v>669</v>
      </c>
      <c r="L202" t="s">
        <v>573</v>
      </c>
      <c r="M202" t="s">
        <v>804</v>
      </c>
    </row>
    <row r="203" spans="1:13">
      <c r="A203" t="s">
        <v>197</v>
      </c>
      <c r="B203" t="s">
        <v>446</v>
      </c>
      <c r="C203">
        <v>1.8451036000000001E-2</v>
      </c>
      <c r="D203">
        <v>1.9166267000000001E-2</v>
      </c>
      <c r="E203">
        <v>0</v>
      </c>
      <c r="F203">
        <v>0</v>
      </c>
      <c r="G203" t="s">
        <v>523</v>
      </c>
      <c r="H203" t="s">
        <v>532</v>
      </c>
      <c r="I203" t="s">
        <v>558</v>
      </c>
      <c r="J203" t="s">
        <v>591</v>
      </c>
      <c r="K203" t="s">
        <v>643</v>
      </c>
      <c r="L203" t="s">
        <v>779</v>
      </c>
    </row>
    <row r="204" spans="1:13">
      <c r="A204" t="s">
        <v>80</v>
      </c>
      <c r="B204" t="s">
        <v>509</v>
      </c>
      <c r="C204">
        <v>1.051709027</v>
      </c>
      <c r="D204">
        <v>0.958313368</v>
      </c>
      <c r="E204">
        <v>0</v>
      </c>
      <c r="F204">
        <v>0</v>
      </c>
      <c r="G204" t="s">
        <v>523</v>
      </c>
      <c r="H204" t="s">
        <v>532</v>
      </c>
      <c r="I204" t="s">
        <v>558</v>
      </c>
      <c r="J204" t="s">
        <v>591</v>
      </c>
      <c r="K204" t="s">
        <v>643</v>
      </c>
      <c r="L204" t="s">
        <v>779</v>
      </c>
    </row>
    <row r="205" spans="1:13">
      <c r="A205" t="s">
        <v>188</v>
      </c>
      <c r="B205" t="s">
        <v>400</v>
      </c>
      <c r="C205">
        <v>0</v>
      </c>
      <c r="D205">
        <v>0</v>
      </c>
      <c r="E205">
        <v>0</v>
      </c>
      <c r="F205">
        <v>4.215674E-3</v>
      </c>
      <c r="G205" t="s">
        <v>523</v>
      </c>
      <c r="H205" t="s">
        <v>532</v>
      </c>
      <c r="I205" t="s">
        <v>558</v>
      </c>
      <c r="J205" t="s">
        <v>591</v>
      </c>
      <c r="K205" t="s">
        <v>643</v>
      </c>
      <c r="L205" t="s">
        <v>714</v>
      </c>
    </row>
    <row r="206" spans="1:13">
      <c r="A206" t="s">
        <v>139</v>
      </c>
      <c r="B206" t="s">
        <v>287</v>
      </c>
      <c r="C206">
        <v>0</v>
      </c>
      <c r="D206">
        <v>0</v>
      </c>
      <c r="E206">
        <v>9.8454270000000003E-3</v>
      </c>
      <c r="F206">
        <v>4.215674E-3</v>
      </c>
      <c r="G206" t="s">
        <v>523</v>
      </c>
      <c r="H206" t="s">
        <v>532</v>
      </c>
      <c r="I206" t="s">
        <v>558</v>
      </c>
      <c r="J206" t="s">
        <v>591</v>
      </c>
      <c r="K206" t="s">
        <v>643</v>
      </c>
      <c r="L206" t="s">
        <v>714</v>
      </c>
    </row>
    <row r="207" spans="1:13">
      <c r="A207" t="s">
        <v>115</v>
      </c>
      <c r="B207" t="s">
        <v>345</v>
      </c>
      <c r="C207">
        <v>0.392084506</v>
      </c>
      <c r="D207">
        <v>0.25874460900000001</v>
      </c>
      <c r="E207">
        <v>0</v>
      </c>
      <c r="F207">
        <v>0</v>
      </c>
      <c r="G207" t="s">
        <v>523</v>
      </c>
      <c r="H207" t="s">
        <v>532</v>
      </c>
      <c r="I207" t="s">
        <v>558</v>
      </c>
      <c r="J207" t="s">
        <v>591</v>
      </c>
      <c r="K207" t="s">
        <v>643</v>
      </c>
      <c r="L207" t="s">
        <v>714</v>
      </c>
    </row>
    <row r="208" spans="1:13">
      <c r="A208" t="s">
        <v>170</v>
      </c>
      <c r="B208" t="s">
        <v>359</v>
      </c>
      <c r="C208">
        <v>0</v>
      </c>
      <c r="D208">
        <v>0</v>
      </c>
      <c r="E208">
        <v>4.9227129999999996E-3</v>
      </c>
      <c r="F208">
        <v>0</v>
      </c>
      <c r="G208" t="s">
        <v>523</v>
      </c>
      <c r="H208" t="s">
        <v>532</v>
      </c>
      <c r="I208" t="s">
        <v>558</v>
      </c>
      <c r="J208" t="s">
        <v>592</v>
      </c>
      <c r="K208" t="s">
        <v>644</v>
      </c>
      <c r="L208" t="s">
        <v>744</v>
      </c>
    </row>
    <row r="209" spans="1:13">
      <c r="A209" t="s">
        <v>186</v>
      </c>
      <c r="B209" t="s">
        <v>351</v>
      </c>
      <c r="C209">
        <v>0</v>
      </c>
      <c r="D209">
        <v>0</v>
      </c>
      <c r="E209">
        <v>9.8454270000000003E-3</v>
      </c>
      <c r="F209">
        <v>2.5294042999999999E-2</v>
      </c>
      <c r="G209" t="s">
        <v>523</v>
      </c>
      <c r="H209" t="s">
        <v>532</v>
      </c>
      <c r="I209" t="s">
        <v>558</v>
      </c>
      <c r="J209" t="s">
        <v>592</v>
      </c>
      <c r="K209" t="s">
        <v>644</v>
      </c>
      <c r="L209" t="s">
        <v>744</v>
      </c>
    </row>
    <row r="210" spans="1:13">
      <c r="A210" t="s">
        <v>250</v>
      </c>
      <c r="B210" t="s">
        <v>483</v>
      </c>
      <c r="C210">
        <v>4.6127590000000001E-3</v>
      </c>
      <c r="D210">
        <v>9.5831340000000001E-3</v>
      </c>
      <c r="E210">
        <v>0</v>
      </c>
      <c r="F210">
        <v>0</v>
      </c>
      <c r="G210" t="s">
        <v>523</v>
      </c>
      <c r="H210" t="s">
        <v>528</v>
      </c>
      <c r="I210" t="s">
        <v>553</v>
      </c>
      <c r="J210" t="s">
        <v>616</v>
      </c>
      <c r="K210" t="s">
        <v>692</v>
      </c>
      <c r="L210" t="s">
        <v>789</v>
      </c>
    </row>
    <row r="211" spans="1:13">
      <c r="A211" t="s">
        <v>224</v>
      </c>
      <c r="B211" t="s">
        <v>397</v>
      </c>
      <c r="C211">
        <v>0</v>
      </c>
      <c r="D211">
        <v>0</v>
      </c>
      <c r="E211">
        <v>0</v>
      </c>
      <c r="F211">
        <v>4.215674E-3</v>
      </c>
      <c r="G211" t="s">
        <v>523</v>
      </c>
      <c r="H211" t="s">
        <v>528</v>
      </c>
      <c r="I211" t="s">
        <v>553</v>
      </c>
      <c r="J211" t="s">
        <v>600</v>
      </c>
      <c r="K211" t="s">
        <v>670</v>
      </c>
      <c r="L211" t="s">
        <v>759</v>
      </c>
    </row>
    <row r="212" spans="1:13">
      <c r="A212" t="s">
        <v>143</v>
      </c>
      <c r="B212" t="s">
        <v>458</v>
      </c>
      <c r="C212">
        <v>0</v>
      </c>
      <c r="D212">
        <v>0</v>
      </c>
      <c r="E212">
        <v>4.9227129999999996E-3</v>
      </c>
      <c r="F212">
        <v>0</v>
      </c>
      <c r="G212" t="s">
        <v>523</v>
      </c>
      <c r="H212" t="s">
        <v>528</v>
      </c>
      <c r="I212" t="s">
        <v>553</v>
      </c>
      <c r="J212" t="s">
        <v>600</v>
      </c>
      <c r="K212" t="s">
        <v>670</v>
      </c>
      <c r="L212" t="s">
        <v>759</v>
      </c>
    </row>
    <row r="213" spans="1:13">
      <c r="A213" t="s">
        <v>169</v>
      </c>
      <c r="B213" t="s">
        <v>360</v>
      </c>
      <c r="C213">
        <v>0</v>
      </c>
      <c r="D213">
        <v>0</v>
      </c>
      <c r="E213">
        <v>4.9227129999999996E-3</v>
      </c>
      <c r="F213">
        <v>8.431348E-3</v>
      </c>
      <c r="G213" t="s">
        <v>523</v>
      </c>
      <c r="H213" t="s">
        <v>528</v>
      </c>
      <c r="I213" t="s">
        <v>553</v>
      </c>
      <c r="J213" t="s">
        <v>600</v>
      </c>
      <c r="K213" t="s">
        <v>670</v>
      </c>
      <c r="L213" t="s">
        <v>746</v>
      </c>
    </row>
    <row r="214" spans="1:13">
      <c r="A214" t="s">
        <v>182</v>
      </c>
      <c r="B214" t="s">
        <v>459</v>
      </c>
      <c r="C214">
        <v>0</v>
      </c>
      <c r="D214">
        <v>0</v>
      </c>
      <c r="E214">
        <v>9.8454270000000003E-3</v>
      </c>
      <c r="F214">
        <v>4.215674E-3</v>
      </c>
      <c r="G214" t="s">
        <v>523</v>
      </c>
      <c r="H214" t="s">
        <v>528</v>
      </c>
      <c r="I214" t="s">
        <v>553</v>
      </c>
      <c r="J214" t="s">
        <v>600</v>
      </c>
      <c r="K214" t="s">
        <v>670</v>
      </c>
      <c r="L214" t="s">
        <v>746</v>
      </c>
    </row>
    <row r="215" spans="1:13">
      <c r="A215" t="s">
        <v>133</v>
      </c>
      <c r="B215" t="s">
        <v>327</v>
      </c>
      <c r="C215">
        <v>0</v>
      </c>
      <c r="D215">
        <v>4.791567E-3</v>
      </c>
      <c r="E215">
        <v>0</v>
      </c>
      <c r="F215">
        <v>0</v>
      </c>
      <c r="G215" t="s">
        <v>523</v>
      </c>
      <c r="H215" t="s">
        <v>528</v>
      </c>
      <c r="I215" t="s">
        <v>553</v>
      </c>
      <c r="J215" t="s">
        <v>600</v>
      </c>
      <c r="K215" t="s">
        <v>662</v>
      </c>
      <c r="L215" t="s">
        <v>736</v>
      </c>
    </row>
    <row r="216" spans="1:13">
      <c r="A216" t="s">
        <v>154</v>
      </c>
      <c r="B216" t="s">
        <v>306</v>
      </c>
      <c r="C216">
        <v>4.6127590000000001E-3</v>
      </c>
      <c r="D216">
        <v>0</v>
      </c>
      <c r="E216">
        <v>0</v>
      </c>
      <c r="F216">
        <v>0</v>
      </c>
      <c r="G216" t="s">
        <v>523</v>
      </c>
      <c r="H216" t="s">
        <v>528</v>
      </c>
      <c r="I216" t="s">
        <v>553</v>
      </c>
      <c r="J216" t="s">
        <v>600</v>
      </c>
      <c r="K216" t="s">
        <v>652</v>
      </c>
      <c r="L216" t="s">
        <v>573</v>
      </c>
    </row>
    <row r="217" spans="1:13">
      <c r="A217" t="s">
        <v>219</v>
      </c>
      <c r="B217" t="s">
        <v>463</v>
      </c>
      <c r="C217">
        <v>0</v>
      </c>
      <c r="D217">
        <v>0</v>
      </c>
      <c r="E217">
        <v>4.9227129999999996E-3</v>
      </c>
      <c r="F217">
        <v>4.215674E-3</v>
      </c>
      <c r="G217" t="s">
        <v>523</v>
      </c>
      <c r="H217" t="s">
        <v>528</v>
      </c>
      <c r="I217" t="s">
        <v>553</v>
      </c>
      <c r="J217" t="s">
        <v>585</v>
      </c>
      <c r="K217" t="s">
        <v>636</v>
      </c>
    </row>
    <row r="218" spans="1:13">
      <c r="A218" t="s">
        <v>86</v>
      </c>
      <c r="B218" t="s">
        <v>382</v>
      </c>
      <c r="C218">
        <v>0</v>
      </c>
      <c r="D218">
        <v>0</v>
      </c>
      <c r="E218">
        <v>1.9690854000000001E-2</v>
      </c>
      <c r="F218">
        <v>4.215674E-3</v>
      </c>
      <c r="G218" t="s">
        <v>523</v>
      </c>
      <c r="H218" t="s">
        <v>528</v>
      </c>
      <c r="I218" t="s">
        <v>553</v>
      </c>
      <c r="J218" t="s">
        <v>585</v>
      </c>
      <c r="K218" t="s">
        <v>636</v>
      </c>
    </row>
    <row r="219" spans="1:13">
      <c r="A219" t="s">
        <v>84</v>
      </c>
      <c r="B219" t="s">
        <v>277</v>
      </c>
      <c r="C219">
        <v>0</v>
      </c>
      <c r="D219">
        <v>0</v>
      </c>
      <c r="E219">
        <v>2.9536280000000002E-2</v>
      </c>
      <c r="F219">
        <v>4.215674E-3</v>
      </c>
      <c r="G219" t="s">
        <v>523</v>
      </c>
      <c r="H219" t="s">
        <v>528</v>
      </c>
      <c r="I219" t="s">
        <v>553</v>
      </c>
      <c r="J219" t="s">
        <v>585</v>
      </c>
      <c r="K219" t="s">
        <v>636</v>
      </c>
    </row>
    <row r="220" spans="1:13">
      <c r="A220" t="s">
        <v>69</v>
      </c>
      <c r="B220" t="s">
        <v>284</v>
      </c>
      <c r="C220">
        <v>0</v>
      </c>
      <c r="D220">
        <v>0</v>
      </c>
      <c r="E220">
        <v>4.9227129999999996E-3</v>
      </c>
      <c r="F220">
        <v>3.3725391E-2</v>
      </c>
      <c r="G220" t="s">
        <v>523</v>
      </c>
      <c r="H220" t="s">
        <v>528</v>
      </c>
      <c r="I220" t="s">
        <v>553</v>
      </c>
      <c r="J220" t="s">
        <v>585</v>
      </c>
      <c r="K220" t="s">
        <v>636</v>
      </c>
    </row>
    <row r="221" spans="1:13">
      <c r="A221" t="s">
        <v>234</v>
      </c>
      <c r="B221" t="s">
        <v>454</v>
      </c>
      <c r="C221">
        <v>8.3029660000000005E-2</v>
      </c>
      <c r="D221">
        <v>4.7915668000000002E-2</v>
      </c>
      <c r="E221">
        <v>0</v>
      </c>
      <c r="F221">
        <v>0</v>
      </c>
      <c r="G221" t="s">
        <v>523</v>
      </c>
      <c r="H221" t="s">
        <v>528</v>
      </c>
      <c r="I221" t="s">
        <v>550</v>
      </c>
      <c r="J221" t="s">
        <v>580</v>
      </c>
      <c r="K221" t="s">
        <v>626</v>
      </c>
      <c r="L221" t="s">
        <v>784</v>
      </c>
    </row>
    <row r="222" spans="1:13">
      <c r="A222" t="s">
        <v>207</v>
      </c>
      <c r="B222" t="s">
        <v>442</v>
      </c>
      <c r="C222">
        <v>2.7676553E-2</v>
      </c>
      <c r="D222">
        <v>2.8749401000000001E-2</v>
      </c>
      <c r="E222">
        <v>0</v>
      </c>
      <c r="F222">
        <v>4.215674E-3</v>
      </c>
      <c r="G222" t="s">
        <v>523</v>
      </c>
      <c r="H222" t="s">
        <v>528</v>
      </c>
      <c r="I222" t="s">
        <v>550</v>
      </c>
      <c r="J222" t="s">
        <v>580</v>
      </c>
      <c r="K222" t="s">
        <v>626</v>
      </c>
      <c r="L222" t="s">
        <v>778</v>
      </c>
    </row>
    <row r="223" spans="1:13">
      <c r="A223" t="s">
        <v>155</v>
      </c>
      <c r="B223" t="s">
        <v>450</v>
      </c>
      <c r="C223">
        <v>0</v>
      </c>
      <c r="D223">
        <v>0</v>
      </c>
      <c r="E223">
        <v>4.9227129999999996E-3</v>
      </c>
      <c r="F223">
        <v>0</v>
      </c>
      <c r="G223" t="s">
        <v>523</v>
      </c>
      <c r="H223" t="s">
        <v>528</v>
      </c>
      <c r="I223" t="s">
        <v>550</v>
      </c>
      <c r="J223" t="s">
        <v>580</v>
      </c>
      <c r="K223" t="s">
        <v>626</v>
      </c>
      <c r="L223" t="s">
        <v>781</v>
      </c>
      <c r="M223" t="s">
        <v>807</v>
      </c>
    </row>
    <row r="224" spans="1:13">
      <c r="A224" t="s">
        <v>97</v>
      </c>
      <c r="B224" t="s">
        <v>299</v>
      </c>
      <c r="C224">
        <v>4.6127590000000001E-3</v>
      </c>
      <c r="D224">
        <v>0</v>
      </c>
      <c r="E224">
        <v>0</v>
      </c>
      <c r="F224">
        <v>0</v>
      </c>
      <c r="G224" t="s">
        <v>523</v>
      </c>
      <c r="H224" t="s">
        <v>528</v>
      </c>
      <c r="I224" t="s">
        <v>550</v>
      </c>
      <c r="J224" t="s">
        <v>580</v>
      </c>
      <c r="K224" t="s">
        <v>626</v>
      </c>
      <c r="L224" t="s">
        <v>718</v>
      </c>
    </row>
    <row r="225" spans="1:12">
      <c r="A225" t="s">
        <v>233</v>
      </c>
      <c r="B225" t="s">
        <v>326</v>
      </c>
      <c r="C225">
        <v>4.6127590000000001E-3</v>
      </c>
      <c r="D225">
        <v>0</v>
      </c>
      <c r="E225">
        <v>0</v>
      </c>
      <c r="F225">
        <v>0</v>
      </c>
      <c r="G225" t="s">
        <v>523</v>
      </c>
      <c r="H225" t="s">
        <v>528</v>
      </c>
      <c r="I225" t="s">
        <v>550</v>
      </c>
      <c r="J225" t="s">
        <v>580</v>
      </c>
      <c r="K225" t="s">
        <v>626</v>
      </c>
      <c r="L225" t="s">
        <v>735</v>
      </c>
    </row>
    <row r="226" spans="1:12">
      <c r="A226" t="s">
        <v>90</v>
      </c>
      <c r="B226" t="s">
        <v>269</v>
      </c>
      <c r="C226">
        <v>0</v>
      </c>
      <c r="D226">
        <v>0</v>
      </c>
      <c r="E226">
        <v>1.9690854000000001E-2</v>
      </c>
      <c r="F226">
        <v>2.5294042999999999E-2</v>
      </c>
      <c r="G226" t="s">
        <v>523</v>
      </c>
      <c r="H226" t="s">
        <v>528</v>
      </c>
      <c r="I226" t="s">
        <v>550</v>
      </c>
      <c r="J226" t="s">
        <v>583</v>
      </c>
      <c r="K226" t="s">
        <v>630</v>
      </c>
      <c r="L226" t="s">
        <v>702</v>
      </c>
    </row>
    <row r="227" spans="1:12">
      <c r="A227" t="s">
        <v>33</v>
      </c>
      <c r="B227" t="s">
        <v>421</v>
      </c>
      <c r="C227">
        <v>4.6127590000000001E-3</v>
      </c>
      <c r="D227">
        <v>0</v>
      </c>
      <c r="E227">
        <v>5.4149847000000001E-2</v>
      </c>
      <c r="F227">
        <v>5.480376E-2</v>
      </c>
      <c r="G227" t="s">
        <v>523</v>
      </c>
      <c r="H227" t="s">
        <v>528</v>
      </c>
      <c r="I227" t="s">
        <v>550</v>
      </c>
      <c r="J227" t="s">
        <v>583</v>
      </c>
      <c r="K227" t="s">
        <v>630</v>
      </c>
      <c r="L227" t="s">
        <v>767</v>
      </c>
    </row>
    <row r="228" spans="1:12">
      <c r="A228" t="s">
        <v>59</v>
      </c>
      <c r="B228" t="s">
        <v>281</v>
      </c>
      <c r="C228">
        <v>0</v>
      </c>
      <c r="D228">
        <v>0</v>
      </c>
      <c r="E228">
        <v>4.9227129999999996E-3</v>
      </c>
      <c r="F228">
        <v>2.1078369E-2</v>
      </c>
      <c r="G228" t="s">
        <v>523</v>
      </c>
      <c r="H228" t="s">
        <v>528</v>
      </c>
      <c r="I228" t="s">
        <v>550</v>
      </c>
      <c r="J228" t="s">
        <v>583</v>
      </c>
      <c r="K228" t="s">
        <v>630</v>
      </c>
      <c r="L228" t="s">
        <v>711</v>
      </c>
    </row>
    <row r="229" spans="1:12">
      <c r="A229" t="s">
        <v>44</v>
      </c>
      <c r="B229" t="s">
        <v>488</v>
      </c>
      <c r="C229">
        <v>0</v>
      </c>
      <c r="D229">
        <v>4.791567E-3</v>
      </c>
      <c r="E229">
        <v>1.4768140000000001E-2</v>
      </c>
      <c r="F229">
        <v>1.6862696E-2</v>
      </c>
      <c r="G229" t="s">
        <v>523</v>
      </c>
      <c r="H229" t="s">
        <v>528</v>
      </c>
      <c r="I229" t="s">
        <v>550</v>
      </c>
      <c r="J229" t="s">
        <v>583</v>
      </c>
      <c r="K229" t="s">
        <v>630</v>
      </c>
      <c r="L229" t="s">
        <v>791</v>
      </c>
    </row>
    <row r="230" spans="1:12">
      <c r="A230" t="s">
        <v>204</v>
      </c>
      <c r="B230" t="s">
        <v>310</v>
      </c>
      <c r="C230">
        <v>4.6127590000000001E-3</v>
      </c>
      <c r="D230">
        <v>0</v>
      </c>
      <c r="E230">
        <v>0</v>
      </c>
      <c r="F230">
        <v>0</v>
      </c>
      <c r="G230" t="s">
        <v>523</v>
      </c>
      <c r="H230" t="s">
        <v>528</v>
      </c>
      <c r="I230" t="s">
        <v>550</v>
      </c>
      <c r="J230" t="s">
        <v>587</v>
      </c>
      <c r="K230" t="s">
        <v>654</v>
      </c>
      <c r="L230" t="s">
        <v>725</v>
      </c>
    </row>
    <row r="231" spans="1:12">
      <c r="A231" t="s">
        <v>119</v>
      </c>
      <c r="B231" t="s">
        <v>321</v>
      </c>
      <c r="C231">
        <v>0</v>
      </c>
      <c r="D231">
        <v>4.791567E-3</v>
      </c>
      <c r="E231">
        <v>0</v>
      </c>
      <c r="F231">
        <v>0</v>
      </c>
      <c r="G231" t="s">
        <v>523</v>
      </c>
      <c r="H231" t="s">
        <v>528</v>
      </c>
      <c r="I231" t="s">
        <v>550</v>
      </c>
      <c r="J231" t="s">
        <v>587</v>
      </c>
      <c r="K231" t="s">
        <v>654</v>
      </c>
      <c r="L231" t="s">
        <v>725</v>
      </c>
    </row>
    <row r="232" spans="1:12">
      <c r="A232" t="s">
        <v>53</v>
      </c>
      <c r="B232" t="s">
        <v>512</v>
      </c>
      <c r="C232">
        <v>4.6127590000000001E-3</v>
      </c>
      <c r="D232">
        <v>0</v>
      </c>
      <c r="E232">
        <v>2.4613566999999999E-2</v>
      </c>
      <c r="F232">
        <v>2.1078369E-2</v>
      </c>
      <c r="G232" t="s">
        <v>523</v>
      </c>
      <c r="H232" t="s">
        <v>528</v>
      </c>
      <c r="I232" t="s">
        <v>550</v>
      </c>
      <c r="J232" t="s">
        <v>587</v>
      </c>
      <c r="K232" t="s">
        <v>654</v>
      </c>
      <c r="L232" t="s">
        <v>725</v>
      </c>
    </row>
    <row r="233" spans="1:12">
      <c r="A233" t="s">
        <v>95</v>
      </c>
      <c r="B233" t="s">
        <v>399</v>
      </c>
      <c r="C233">
        <v>0</v>
      </c>
      <c r="D233">
        <v>0</v>
      </c>
      <c r="E233">
        <v>4.9227129999999996E-3</v>
      </c>
      <c r="F233">
        <v>8.431348E-3</v>
      </c>
      <c r="G233" t="s">
        <v>523</v>
      </c>
      <c r="H233" t="s">
        <v>528</v>
      </c>
      <c r="I233" t="s">
        <v>550</v>
      </c>
      <c r="J233" t="s">
        <v>587</v>
      </c>
      <c r="K233" t="s">
        <v>640</v>
      </c>
      <c r="L233" t="s">
        <v>710</v>
      </c>
    </row>
    <row r="234" spans="1:12">
      <c r="A234" t="s">
        <v>76</v>
      </c>
      <c r="B234" t="s">
        <v>460</v>
      </c>
      <c r="C234">
        <v>1.3838277E-2</v>
      </c>
      <c r="D234">
        <v>9.5831340000000001E-3</v>
      </c>
      <c r="E234">
        <v>1.9690854000000001E-2</v>
      </c>
      <c r="F234">
        <v>1.6862696E-2</v>
      </c>
      <c r="G234" t="s">
        <v>523</v>
      </c>
      <c r="H234" t="s">
        <v>528</v>
      </c>
      <c r="I234" t="s">
        <v>550</v>
      </c>
      <c r="J234" t="s">
        <v>587</v>
      </c>
      <c r="K234" t="s">
        <v>640</v>
      </c>
      <c r="L234" t="s">
        <v>710</v>
      </c>
    </row>
    <row r="235" spans="1:12">
      <c r="A235" t="s">
        <v>31</v>
      </c>
      <c r="B235" t="s">
        <v>347</v>
      </c>
      <c r="C235">
        <v>0</v>
      </c>
      <c r="D235">
        <v>0</v>
      </c>
      <c r="E235">
        <v>6.3995274000000005E-2</v>
      </c>
      <c r="F235">
        <v>2.1078369E-2</v>
      </c>
      <c r="G235" t="s">
        <v>523</v>
      </c>
      <c r="H235" t="s">
        <v>528</v>
      </c>
      <c r="I235" t="s">
        <v>550</v>
      </c>
      <c r="J235" t="s">
        <v>587</v>
      </c>
      <c r="K235" t="s">
        <v>640</v>
      </c>
      <c r="L235" t="s">
        <v>710</v>
      </c>
    </row>
    <row r="236" spans="1:12">
      <c r="A236" t="s">
        <v>222</v>
      </c>
      <c r="B236" t="s">
        <v>411</v>
      </c>
      <c r="C236">
        <v>3.6902071000000002E-2</v>
      </c>
      <c r="D236">
        <v>6.7081935999999995E-2</v>
      </c>
      <c r="E236">
        <v>0</v>
      </c>
      <c r="F236">
        <v>0</v>
      </c>
      <c r="G236" t="s">
        <v>523</v>
      </c>
      <c r="H236" t="s">
        <v>528</v>
      </c>
      <c r="I236" t="s">
        <v>550</v>
      </c>
      <c r="J236" t="s">
        <v>587</v>
      </c>
      <c r="K236" t="s">
        <v>640</v>
      </c>
      <c r="L236" t="s">
        <v>765</v>
      </c>
    </row>
    <row r="237" spans="1:12">
      <c r="A237" t="s">
        <v>136</v>
      </c>
      <c r="B237" t="s">
        <v>367</v>
      </c>
      <c r="C237">
        <v>0</v>
      </c>
      <c r="D237">
        <v>0</v>
      </c>
      <c r="E237">
        <v>9.8454270000000003E-3</v>
      </c>
      <c r="F237">
        <v>4.215674E-3</v>
      </c>
      <c r="G237" t="s">
        <v>523</v>
      </c>
      <c r="H237" t="s">
        <v>528</v>
      </c>
      <c r="I237" t="s">
        <v>550</v>
      </c>
      <c r="J237" t="s">
        <v>589</v>
      </c>
      <c r="K237" t="s">
        <v>674</v>
      </c>
      <c r="L237" t="s">
        <v>748</v>
      </c>
    </row>
    <row r="238" spans="1:12">
      <c r="A238" t="s">
        <v>91</v>
      </c>
      <c r="B238" t="s">
        <v>515</v>
      </c>
      <c r="C238">
        <v>0</v>
      </c>
      <c r="D238">
        <v>4.791567E-3</v>
      </c>
      <c r="E238">
        <v>2.4613566999999999E-2</v>
      </c>
      <c r="F238">
        <v>2.1078369E-2</v>
      </c>
      <c r="G238" t="s">
        <v>523</v>
      </c>
      <c r="H238" t="s">
        <v>528</v>
      </c>
      <c r="I238" t="s">
        <v>550</v>
      </c>
      <c r="J238" t="s">
        <v>589</v>
      </c>
      <c r="K238" t="s">
        <v>674</v>
      </c>
      <c r="L238" t="s">
        <v>748</v>
      </c>
    </row>
    <row r="239" spans="1:12">
      <c r="A239" t="s">
        <v>252</v>
      </c>
      <c r="B239" t="s">
        <v>357</v>
      </c>
      <c r="C239">
        <v>2.3063793999999999E-2</v>
      </c>
      <c r="D239">
        <v>2.8749401000000001E-2</v>
      </c>
      <c r="E239">
        <v>0</v>
      </c>
      <c r="F239">
        <v>0</v>
      </c>
      <c r="G239" t="s">
        <v>523</v>
      </c>
      <c r="H239" t="s">
        <v>536</v>
      </c>
      <c r="I239" t="s">
        <v>565</v>
      </c>
      <c r="J239" t="s">
        <v>606</v>
      </c>
      <c r="K239" t="s">
        <v>661</v>
      </c>
      <c r="L239" t="s">
        <v>745</v>
      </c>
    </row>
    <row r="240" spans="1:12">
      <c r="A240" t="s">
        <v>177</v>
      </c>
      <c r="B240" t="s">
        <v>396</v>
      </c>
      <c r="C240">
        <v>7.8416900999999997E-2</v>
      </c>
      <c r="D240">
        <v>0.114997604</v>
      </c>
      <c r="E240">
        <v>0</v>
      </c>
      <c r="F240">
        <v>0</v>
      </c>
      <c r="G240" t="s">
        <v>523</v>
      </c>
      <c r="H240" t="s">
        <v>535</v>
      </c>
      <c r="I240" t="s">
        <v>564</v>
      </c>
      <c r="J240" t="s">
        <v>601</v>
      </c>
      <c r="K240" t="s">
        <v>653</v>
      </c>
      <c r="L240" t="s">
        <v>758</v>
      </c>
    </row>
    <row r="241" spans="1:13">
      <c r="A241" t="s">
        <v>67</v>
      </c>
      <c r="B241" t="s">
        <v>504</v>
      </c>
      <c r="C241">
        <v>1.3192490429999999</v>
      </c>
      <c r="D241">
        <v>1.7297556300000001</v>
      </c>
      <c r="E241">
        <v>0</v>
      </c>
      <c r="F241">
        <v>0</v>
      </c>
      <c r="G241" t="s">
        <v>523</v>
      </c>
      <c r="H241" t="s">
        <v>535</v>
      </c>
      <c r="I241" t="s">
        <v>564</v>
      </c>
      <c r="J241" t="s">
        <v>601</v>
      </c>
      <c r="K241" t="s">
        <v>653</v>
      </c>
      <c r="L241" t="s">
        <v>795</v>
      </c>
    </row>
    <row r="242" spans="1:13">
      <c r="A242" t="s">
        <v>100</v>
      </c>
      <c r="B242" t="s">
        <v>336</v>
      </c>
      <c r="C242">
        <v>0.55353106699999999</v>
      </c>
      <c r="D242">
        <v>0.64206995700000002</v>
      </c>
      <c r="E242">
        <v>0</v>
      </c>
      <c r="F242">
        <v>0</v>
      </c>
      <c r="G242" t="s">
        <v>523</v>
      </c>
      <c r="H242" t="s">
        <v>535</v>
      </c>
      <c r="I242" t="s">
        <v>564</v>
      </c>
      <c r="J242" t="s">
        <v>601</v>
      </c>
      <c r="K242" t="s">
        <v>653</v>
      </c>
      <c r="L242" t="s">
        <v>739</v>
      </c>
    </row>
    <row r="243" spans="1:13">
      <c r="A243" t="s">
        <v>232</v>
      </c>
      <c r="B243" t="s">
        <v>420</v>
      </c>
      <c r="C243">
        <v>3.2289312000000001E-2</v>
      </c>
      <c r="D243">
        <v>3.3540967999999997E-2</v>
      </c>
      <c r="E243">
        <v>0</v>
      </c>
      <c r="F243">
        <v>0</v>
      </c>
      <c r="G243" t="s">
        <v>523</v>
      </c>
      <c r="H243" t="s">
        <v>535</v>
      </c>
      <c r="I243" t="s">
        <v>564</v>
      </c>
      <c r="J243" t="s">
        <v>601</v>
      </c>
      <c r="K243" t="s">
        <v>653</v>
      </c>
      <c r="L243" t="s">
        <v>724</v>
      </c>
    </row>
    <row r="244" spans="1:13">
      <c r="A244" t="s">
        <v>148</v>
      </c>
      <c r="B244" t="s">
        <v>307</v>
      </c>
      <c r="C244">
        <v>6.4578624000000001E-2</v>
      </c>
      <c r="D244">
        <v>5.7498802000000002E-2</v>
      </c>
      <c r="E244">
        <v>0</v>
      </c>
      <c r="F244">
        <v>0</v>
      </c>
      <c r="G244" t="s">
        <v>523</v>
      </c>
      <c r="H244" t="s">
        <v>535</v>
      </c>
      <c r="I244" t="s">
        <v>564</v>
      </c>
      <c r="J244" t="s">
        <v>601</v>
      </c>
      <c r="K244" t="s">
        <v>653</v>
      </c>
      <c r="L244" t="s">
        <v>724</v>
      </c>
    </row>
    <row r="245" spans="1:13">
      <c r="A245" t="s">
        <v>240</v>
      </c>
      <c r="B245" t="s">
        <v>472</v>
      </c>
      <c r="C245">
        <v>9.2255180000000003E-3</v>
      </c>
      <c r="D245">
        <v>9.5831340000000001E-3</v>
      </c>
      <c r="E245">
        <v>0</v>
      </c>
      <c r="F245">
        <v>0</v>
      </c>
      <c r="G245" t="s">
        <v>523</v>
      </c>
      <c r="H245" t="s">
        <v>535</v>
      </c>
      <c r="I245" t="s">
        <v>564</v>
      </c>
      <c r="J245" t="s">
        <v>601</v>
      </c>
      <c r="K245" t="s">
        <v>653</v>
      </c>
      <c r="L245" t="s">
        <v>573</v>
      </c>
    </row>
    <row r="246" spans="1:13">
      <c r="A246" t="s">
        <v>130</v>
      </c>
      <c r="B246" t="s">
        <v>317</v>
      </c>
      <c r="C246">
        <v>0.23063794500000001</v>
      </c>
      <c r="D246">
        <v>0.13895543799999999</v>
      </c>
      <c r="E246">
        <v>0</v>
      </c>
      <c r="F246">
        <v>0</v>
      </c>
      <c r="G246" t="s">
        <v>523</v>
      </c>
      <c r="H246" t="s">
        <v>535</v>
      </c>
      <c r="I246" t="s">
        <v>564</v>
      </c>
      <c r="J246" t="s">
        <v>601</v>
      </c>
      <c r="K246" t="s">
        <v>653</v>
      </c>
      <c r="L246" t="s">
        <v>573</v>
      </c>
    </row>
    <row r="247" spans="1:13">
      <c r="A247" t="s">
        <v>134</v>
      </c>
      <c r="B247" t="s">
        <v>368</v>
      </c>
      <c r="C247">
        <v>0.22141242699999999</v>
      </c>
      <c r="D247">
        <v>0.206037374</v>
      </c>
      <c r="E247">
        <v>0</v>
      </c>
      <c r="F247">
        <v>0</v>
      </c>
      <c r="G247" t="s">
        <v>523</v>
      </c>
      <c r="H247" t="s">
        <v>535</v>
      </c>
      <c r="I247" t="s">
        <v>564</v>
      </c>
      <c r="J247" t="s">
        <v>601</v>
      </c>
      <c r="K247" t="s">
        <v>653</v>
      </c>
      <c r="L247" t="s">
        <v>573</v>
      </c>
    </row>
    <row r="248" spans="1:13">
      <c r="A248" t="s">
        <v>123</v>
      </c>
      <c r="B248" t="s">
        <v>331</v>
      </c>
      <c r="C248">
        <v>0.37363347000000002</v>
      </c>
      <c r="D248">
        <v>0.33540967900000002</v>
      </c>
      <c r="E248">
        <v>0</v>
      </c>
      <c r="F248">
        <v>0</v>
      </c>
      <c r="G248" t="s">
        <v>523</v>
      </c>
      <c r="H248" t="s">
        <v>535</v>
      </c>
      <c r="I248" t="s">
        <v>564</v>
      </c>
      <c r="J248" t="s">
        <v>601</v>
      </c>
      <c r="K248" t="s">
        <v>653</v>
      </c>
      <c r="L248" t="s">
        <v>573</v>
      </c>
    </row>
    <row r="249" spans="1:13">
      <c r="A249" t="s">
        <v>56</v>
      </c>
      <c r="B249" t="s">
        <v>492</v>
      </c>
      <c r="C249">
        <v>1.2500576590000001</v>
      </c>
      <c r="D249">
        <v>1.724964063</v>
      </c>
      <c r="E249">
        <v>4.9227129999999996E-3</v>
      </c>
      <c r="F249">
        <v>0</v>
      </c>
      <c r="G249" t="s">
        <v>523</v>
      </c>
      <c r="H249" t="s">
        <v>535</v>
      </c>
      <c r="I249" t="s">
        <v>564</v>
      </c>
      <c r="J249" t="s">
        <v>601</v>
      </c>
      <c r="K249" t="s">
        <v>653</v>
      </c>
      <c r="L249" t="s">
        <v>573</v>
      </c>
    </row>
    <row r="250" spans="1:13">
      <c r="A250" t="s">
        <v>253</v>
      </c>
      <c r="B250" t="s">
        <v>471</v>
      </c>
      <c r="C250">
        <v>0</v>
      </c>
      <c r="D250">
        <v>4.791567E-3</v>
      </c>
      <c r="E250">
        <v>0</v>
      </c>
      <c r="F250">
        <v>0</v>
      </c>
      <c r="G250" t="s">
        <v>523</v>
      </c>
      <c r="H250" t="s">
        <v>539</v>
      </c>
      <c r="I250" t="s">
        <v>568</v>
      </c>
      <c r="J250" t="s">
        <v>610</v>
      </c>
      <c r="K250" t="s">
        <v>666</v>
      </c>
      <c r="L250" t="s">
        <v>743</v>
      </c>
    </row>
    <row r="251" spans="1:13">
      <c r="A251" t="s">
        <v>103</v>
      </c>
      <c r="B251" t="s">
        <v>348</v>
      </c>
      <c r="C251">
        <v>0.258314498</v>
      </c>
      <c r="D251">
        <v>0.59415428800000003</v>
      </c>
      <c r="E251">
        <v>0</v>
      </c>
      <c r="F251">
        <v>0</v>
      </c>
      <c r="G251" t="s">
        <v>523</v>
      </c>
      <c r="H251" t="s">
        <v>539</v>
      </c>
      <c r="I251" t="s">
        <v>568</v>
      </c>
      <c r="J251" t="s">
        <v>610</v>
      </c>
      <c r="K251" t="s">
        <v>666</v>
      </c>
      <c r="L251" t="s">
        <v>743</v>
      </c>
    </row>
    <row r="252" spans="1:13">
      <c r="A252" t="s">
        <v>48</v>
      </c>
      <c r="B252" t="s">
        <v>487</v>
      </c>
      <c r="C252">
        <v>3.9485216109999999</v>
      </c>
      <c r="D252">
        <v>3.4690943939999999</v>
      </c>
      <c r="E252">
        <v>0</v>
      </c>
      <c r="F252">
        <v>0</v>
      </c>
      <c r="G252" t="s">
        <v>523</v>
      </c>
      <c r="H252" t="s">
        <v>533</v>
      </c>
      <c r="I252" t="s">
        <v>560</v>
      </c>
      <c r="J252" t="s">
        <v>620</v>
      </c>
    </row>
    <row r="253" spans="1:13">
      <c r="A253" t="s">
        <v>93</v>
      </c>
      <c r="B253" t="s">
        <v>298</v>
      </c>
      <c r="C253">
        <v>8.3029660000000005E-2</v>
      </c>
      <c r="D253">
        <v>0.19166267400000001</v>
      </c>
      <c r="E253">
        <v>0</v>
      </c>
      <c r="F253">
        <v>0</v>
      </c>
      <c r="G253" t="s">
        <v>523</v>
      </c>
      <c r="H253" t="s">
        <v>533</v>
      </c>
      <c r="I253" t="s">
        <v>560</v>
      </c>
      <c r="J253" t="s">
        <v>594</v>
      </c>
      <c r="K253" t="s">
        <v>648</v>
      </c>
    </row>
    <row r="254" spans="1:13">
      <c r="A254" t="s">
        <v>118</v>
      </c>
      <c r="B254" t="s">
        <v>282</v>
      </c>
      <c r="C254">
        <v>0.193735873</v>
      </c>
      <c r="D254">
        <v>0.234786775</v>
      </c>
      <c r="E254">
        <v>0</v>
      </c>
      <c r="F254">
        <v>0</v>
      </c>
      <c r="G254" t="s">
        <v>523</v>
      </c>
      <c r="H254" t="s">
        <v>531</v>
      </c>
      <c r="I254" t="s">
        <v>556</v>
      </c>
      <c r="J254" t="s">
        <v>556</v>
      </c>
      <c r="K254" t="s">
        <v>556</v>
      </c>
      <c r="L254" t="s">
        <v>556</v>
      </c>
      <c r="M254" t="s">
        <v>556</v>
      </c>
    </row>
    <row r="255" spans="1:13">
      <c r="A255" t="s">
        <v>176</v>
      </c>
      <c r="B255" t="s">
        <v>394</v>
      </c>
      <c r="C255">
        <v>0</v>
      </c>
      <c r="D255">
        <v>0</v>
      </c>
      <c r="E255">
        <v>4.9227129999999996E-3</v>
      </c>
      <c r="F255">
        <v>0</v>
      </c>
      <c r="G255" t="s">
        <v>114</v>
      </c>
    </row>
    <row r="256" spans="1:13">
      <c r="A256" t="s">
        <v>113</v>
      </c>
      <c r="B256" t="s">
        <v>273</v>
      </c>
      <c r="C256">
        <v>0</v>
      </c>
      <c r="D256">
        <v>0</v>
      </c>
      <c r="E256">
        <v>4.9227129999999996E-3</v>
      </c>
      <c r="F256">
        <v>4.215674E-3</v>
      </c>
      <c r="G256" t="s">
        <v>114</v>
      </c>
    </row>
    <row r="257" spans="1:7">
      <c r="A257" t="s">
        <v>173</v>
      </c>
      <c r="B257" t="s">
        <v>469</v>
      </c>
      <c r="C257">
        <v>0</v>
      </c>
      <c r="D257">
        <v>0</v>
      </c>
      <c r="E257">
        <v>9.8454270000000003E-3</v>
      </c>
      <c r="F257">
        <v>0</v>
      </c>
      <c r="G257" t="s">
        <v>114</v>
      </c>
    </row>
  </sheetData>
  <sortState ref="A2:N256">
    <sortCondition ref="G2:G256"/>
    <sortCondition ref="H2:H256"/>
    <sortCondition ref="I2:I256"/>
    <sortCondition ref="J2:J256"/>
    <sortCondition ref="K2:K256"/>
    <sortCondition ref="L2:L256"/>
  </sortState>
  <mergeCells count="5">
    <mergeCell ref="C1:F1"/>
    <mergeCell ref="G1:M1"/>
    <mergeCell ref="P25:Y28"/>
    <mergeCell ref="X1:Z1"/>
    <mergeCell ref="AA1:AB1"/>
  </mergeCells>
  <pageMargins left="0.7" right="0.7" top="0.75" bottom="0.75" header="0.3" footer="0.3"/>
  <pageSetup paperSize="9" orientation="portrait" verticalDpi="0"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CX35"/>
  <sheetViews>
    <sheetView zoomScale="70" zoomScaleNormal="70" workbookViewId="0">
      <pane xSplit="2" ySplit="2" topLeftCell="C3" activePane="bottomRight" state="frozen"/>
      <selection pane="topRight" activeCell="C1" sqref="C1"/>
      <selection pane="bottomLeft" activeCell="A3" sqref="A3"/>
      <selection pane="bottomRight" activeCell="J30" sqref="J30"/>
    </sheetView>
  </sheetViews>
  <sheetFormatPr defaultRowHeight="15"/>
  <cols>
    <col min="1" max="1" width="13.7109375" bestFit="1" customWidth="1"/>
    <col min="2" max="2" width="10.7109375" customWidth="1"/>
    <col min="3" max="3" width="9.5703125" bestFit="1" customWidth="1"/>
    <col min="8" max="8" width="13.42578125" bestFit="1" customWidth="1"/>
    <col min="9" max="9" width="10.140625" bestFit="1" customWidth="1"/>
    <col min="10" max="10" width="11" bestFit="1" customWidth="1"/>
    <col min="17" max="17" width="12.7109375" customWidth="1"/>
    <col min="18" max="18" width="12.140625" bestFit="1" customWidth="1"/>
    <col min="40" max="41" width="13.5703125" customWidth="1"/>
    <col min="43" max="43" width="63" bestFit="1" customWidth="1"/>
    <col min="47" max="47" width="11.7109375" customWidth="1"/>
    <col min="48" max="48" width="12.85546875" customWidth="1"/>
    <col min="49" max="50" width="12" style="33" customWidth="1"/>
    <col min="51" max="51" width="11.42578125" bestFit="1" customWidth="1"/>
    <col min="82" max="82" width="10.28515625" bestFit="1" customWidth="1"/>
    <col min="83" max="88" width="10" bestFit="1" customWidth="1"/>
    <col min="89" max="89" width="10.28515625" bestFit="1" customWidth="1"/>
    <col min="90" max="90" width="15" bestFit="1" customWidth="1"/>
    <col min="91" max="91" width="15.28515625" bestFit="1" customWidth="1"/>
  </cols>
  <sheetData>
    <row r="1" spans="1:102" ht="15" customHeight="1">
      <c r="A1" s="65"/>
      <c r="B1" s="66"/>
      <c r="C1" s="67"/>
      <c r="D1" s="329" t="s">
        <v>941</v>
      </c>
      <c r="E1" s="330"/>
      <c r="F1" s="331"/>
      <c r="G1" s="329" t="s">
        <v>942</v>
      </c>
      <c r="H1" s="330"/>
      <c r="I1" s="330"/>
      <c r="J1" s="330"/>
      <c r="K1" s="331"/>
      <c r="L1" s="327" t="s">
        <v>910</v>
      </c>
      <c r="M1" s="324"/>
      <c r="N1" s="324"/>
      <c r="O1" s="324"/>
      <c r="P1" s="324"/>
      <c r="Q1" s="328"/>
      <c r="R1" s="68" t="s">
        <v>911</v>
      </c>
      <c r="S1" s="327" t="s">
        <v>943</v>
      </c>
      <c r="T1" s="324"/>
      <c r="U1" s="324"/>
      <c r="V1" s="324"/>
      <c r="W1" s="324"/>
      <c r="X1" s="328"/>
      <c r="Y1" s="327" t="s">
        <v>944</v>
      </c>
      <c r="Z1" s="324"/>
      <c r="AA1" s="324"/>
      <c r="AB1" s="324"/>
      <c r="AC1" s="324"/>
      <c r="AD1" s="324"/>
      <c r="AE1" s="324"/>
      <c r="AF1" s="324"/>
      <c r="AG1" s="324"/>
      <c r="AH1" s="324"/>
      <c r="AI1" s="324"/>
      <c r="AJ1" s="324"/>
      <c r="AK1" s="324"/>
      <c r="AL1" s="324"/>
      <c r="AM1" s="324"/>
      <c r="AN1" s="324"/>
      <c r="AO1" s="328"/>
      <c r="AP1" s="327" t="s">
        <v>945</v>
      </c>
      <c r="AQ1" s="324"/>
      <c r="AR1" s="324"/>
      <c r="AS1" s="324"/>
      <c r="AT1" s="324"/>
      <c r="AU1" s="324"/>
      <c r="AV1" s="324"/>
      <c r="AW1" s="59"/>
      <c r="AX1" s="59"/>
      <c r="AY1" s="68" t="s">
        <v>946</v>
      </c>
      <c r="AZ1" s="327" t="s">
        <v>947</v>
      </c>
      <c r="BA1" s="324"/>
      <c r="BB1" s="324"/>
      <c r="BC1" s="324"/>
      <c r="BD1" s="324"/>
      <c r="BE1" s="324"/>
      <c r="BF1" s="324"/>
      <c r="BG1" s="324"/>
      <c r="BH1" s="324"/>
      <c r="BI1" s="328"/>
      <c r="BJ1" s="324" t="s">
        <v>948</v>
      </c>
      <c r="BK1" s="324"/>
      <c r="BL1" s="324"/>
      <c r="BM1" s="324"/>
      <c r="BN1" s="324"/>
      <c r="BO1" s="324"/>
      <c r="BP1" s="324"/>
      <c r="BQ1" s="324"/>
      <c r="BR1" s="324"/>
      <c r="BS1" s="328"/>
      <c r="BT1" s="327" t="s">
        <v>949</v>
      </c>
      <c r="BU1" s="324"/>
      <c r="BV1" s="324"/>
      <c r="BW1" s="324"/>
      <c r="BX1" s="324"/>
      <c r="BY1" s="324"/>
      <c r="BZ1" s="324"/>
      <c r="CA1" s="324"/>
      <c r="CB1" s="324"/>
      <c r="CC1" s="328"/>
      <c r="CD1" s="324" t="s">
        <v>950</v>
      </c>
      <c r="CE1" s="324"/>
      <c r="CF1" s="324"/>
      <c r="CG1" s="324"/>
      <c r="CH1" s="324"/>
      <c r="CI1" s="324"/>
      <c r="CJ1" s="324"/>
      <c r="CK1" s="324"/>
      <c r="CL1" s="324"/>
      <c r="CM1" s="328"/>
      <c r="CN1" s="69"/>
      <c r="CO1" s="69"/>
      <c r="CP1" s="69"/>
      <c r="CQ1" s="69"/>
      <c r="CR1" s="69"/>
      <c r="CS1" s="69"/>
      <c r="CT1" s="69"/>
      <c r="CU1" s="69"/>
      <c r="CV1" s="69"/>
      <c r="CW1" s="69"/>
      <c r="CX1" s="69"/>
    </row>
    <row r="2" spans="1:102" ht="33" customHeight="1">
      <c r="A2" s="70" t="s">
        <v>951</v>
      </c>
      <c r="B2" s="71" t="s">
        <v>952</v>
      </c>
      <c r="C2" s="72" t="s">
        <v>953</v>
      </c>
      <c r="D2" s="73" t="s">
        <v>954</v>
      </c>
      <c r="E2" s="74" t="s">
        <v>955</v>
      </c>
      <c r="F2" s="75" t="s">
        <v>956</v>
      </c>
      <c r="G2" s="73" t="s">
        <v>957</v>
      </c>
      <c r="H2" s="74" t="s">
        <v>958</v>
      </c>
      <c r="I2" s="74" t="s">
        <v>959</v>
      </c>
      <c r="J2" s="74" t="s">
        <v>960</v>
      </c>
      <c r="K2" s="74" t="s">
        <v>961</v>
      </c>
      <c r="L2" s="73" t="s">
        <v>962</v>
      </c>
      <c r="M2" s="74" t="s">
        <v>963</v>
      </c>
      <c r="N2" s="74" t="s">
        <v>1012</v>
      </c>
      <c r="O2" s="74" t="s">
        <v>964</v>
      </c>
      <c r="P2" s="74" t="s">
        <v>1013</v>
      </c>
      <c r="Q2" s="72" t="s">
        <v>966</v>
      </c>
      <c r="R2" s="76" t="s">
        <v>1014</v>
      </c>
      <c r="S2" s="73" t="s">
        <v>968</v>
      </c>
      <c r="T2" s="74" t="s">
        <v>969</v>
      </c>
      <c r="U2" s="74" t="s">
        <v>970</v>
      </c>
      <c r="V2" s="74" t="s">
        <v>971</v>
      </c>
      <c r="W2" s="74" t="s">
        <v>972</v>
      </c>
      <c r="X2" s="74" t="s">
        <v>973</v>
      </c>
      <c r="Y2" s="73" t="s">
        <v>974</v>
      </c>
      <c r="Z2" s="74" t="s">
        <v>975</v>
      </c>
      <c r="AA2" s="74" t="s">
        <v>976</v>
      </c>
      <c r="AB2" s="74" t="s">
        <v>977</v>
      </c>
      <c r="AC2" s="74" t="s">
        <v>978</v>
      </c>
      <c r="AD2" s="74" t="s">
        <v>979</v>
      </c>
      <c r="AE2" s="74" t="s">
        <v>980</v>
      </c>
      <c r="AF2" s="74" t="s">
        <v>981</v>
      </c>
      <c r="AG2" s="74" t="s">
        <v>982</v>
      </c>
      <c r="AH2" s="74" t="s">
        <v>983</v>
      </c>
      <c r="AI2" s="74" t="s">
        <v>984</v>
      </c>
      <c r="AJ2" s="74" t="s">
        <v>985</v>
      </c>
      <c r="AK2" s="74" t="s">
        <v>986</v>
      </c>
      <c r="AL2" s="74" t="s">
        <v>987</v>
      </c>
      <c r="AM2" s="74" t="s">
        <v>988</v>
      </c>
      <c r="AN2" s="74" t="s">
        <v>989</v>
      </c>
      <c r="AO2" s="72" t="s">
        <v>990</v>
      </c>
      <c r="AP2" s="73" t="s">
        <v>991</v>
      </c>
      <c r="AQ2" s="74" t="s">
        <v>992</v>
      </c>
      <c r="AR2" s="74" t="s">
        <v>993</v>
      </c>
      <c r="AS2" s="74" t="s">
        <v>994</v>
      </c>
      <c r="AT2" s="74" t="s">
        <v>995</v>
      </c>
      <c r="AU2" s="74" t="s">
        <v>996</v>
      </c>
      <c r="AV2" s="74" t="s">
        <v>997</v>
      </c>
      <c r="AW2" s="74" t="s">
        <v>998</v>
      </c>
      <c r="AX2" s="74" t="s">
        <v>999</v>
      </c>
      <c r="AY2" s="76" t="s">
        <v>1000</v>
      </c>
      <c r="AZ2" s="77" t="s">
        <v>849</v>
      </c>
      <c r="BA2" s="78" t="s">
        <v>852</v>
      </c>
      <c r="BB2" s="78" t="s">
        <v>856</v>
      </c>
      <c r="BC2" s="78" t="s">
        <v>859</v>
      </c>
      <c r="BD2" s="78" t="s">
        <v>863</v>
      </c>
      <c r="BE2" s="78" t="s">
        <v>866</v>
      </c>
      <c r="BF2" s="78" t="s">
        <v>869</v>
      </c>
      <c r="BG2" s="78" t="s">
        <v>1001</v>
      </c>
      <c r="BH2" s="78" t="s">
        <v>1002</v>
      </c>
      <c r="BI2" s="79" t="s">
        <v>1003</v>
      </c>
      <c r="BJ2" s="78" t="s">
        <v>849</v>
      </c>
      <c r="BK2" s="78" t="s">
        <v>852</v>
      </c>
      <c r="BL2" s="78" t="s">
        <v>856</v>
      </c>
      <c r="BM2" s="78" t="s">
        <v>859</v>
      </c>
      <c r="BN2" s="78" t="s">
        <v>863</v>
      </c>
      <c r="BO2" s="78" t="s">
        <v>866</v>
      </c>
      <c r="BP2" s="78" t="s">
        <v>869</v>
      </c>
      <c r="BQ2" s="78" t="s">
        <v>1001</v>
      </c>
      <c r="BR2" s="78" t="s">
        <v>1002</v>
      </c>
      <c r="BS2" s="79" t="s">
        <v>1003</v>
      </c>
      <c r="BT2" s="77" t="s">
        <v>849</v>
      </c>
      <c r="BU2" s="78" t="s">
        <v>852</v>
      </c>
      <c r="BV2" s="78" t="s">
        <v>856</v>
      </c>
      <c r="BW2" s="78" t="s">
        <v>859</v>
      </c>
      <c r="BX2" s="78" t="s">
        <v>863</v>
      </c>
      <c r="BY2" s="78" t="s">
        <v>866</v>
      </c>
      <c r="BZ2" s="78" t="s">
        <v>869</v>
      </c>
      <c r="CA2" s="78" t="s">
        <v>1001</v>
      </c>
      <c r="CB2" s="78" t="s">
        <v>1002</v>
      </c>
      <c r="CC2" s="79" t="s">
        <v>1003</v>
      </c>
      <c r="CD2" s="78" t="s">
        <v>849</v>
      </c>
      <c r="CE2" s="78" t="s">
        <v>852</v>
      </c>
      <c r="CF2" s="78" t="s">
        <v>856</v>
      </c>
      <c r="CG2" s="78" t="s">
        <v>859</v>
      </c>
      <c r="CH2" s="78" t="s">
        <v>863</v>
      </c>
      <c r="CI2" s="78" t="s">
        <v>866</v>
      </c>
      <c r="CJ2" s="78" t="s">
        <v>869</v>
      </c>
      <c r="CK2" s="78" t="s">
        <v>1001</v>
      </c>
      <c r="CL2" s="78" t="s">
        <v>1002</v>
      </c>
      <c r="CM2" s="79" t="s">
        <v>1003</v>
      </c>
      <c r="CN2" s="69"/>
      <c r="CO2" s="69"/>
      <c r="CP2" s="69"/>
      <c r="CQ2" s="69"/>
      <c r="CR2" s="69"/>
      <c r="CS2" s="69"/>
      <c r="CT2" s="69"/>
      <c r="CU2" s="69"/>
      <c r="CV2" s="69"/>
      <c r="CW2" s="69"/>
      <c r="CX2" s="69"/>
    </row>
    <row r="3" spans="1:102" s="7" customFormat="1">
      <c r="A3" s="59" t="s">
        <v>861</v>
      </c>
      <c r="B3" s="82"/>
      <c r="C3" s="83"/>
      <c r="D3" s="84"/>
      <c r="E3" s="85"/>
      <c r="F3" s="86"/>
      <c r="G3" s="84"/>
      <c r="H3" s="85"/>
      <c r="I3" s="85"/>
      <c r="J3" s="85"/>
      <c r="K3" s="85"/>
      <c r="L3" s="84"/>
      <c r="M3" s="85"/>
      <c r="N3" s="85"/>
      <c r="O3" s="85"/>
      <c r="P3" s="85"/>
      <c r="Q3" s="83"/>
      <c r="R3" s="87"/>
      <c r="S3" s="84"/>
      <c r="T3" s="85"/>
      <c r="U3" s="85"/>
      <c r="V3" s="85"/>
      <c r="W3" s="85"/>
      <c r="X3" s="85"/>
      <c r="Y3" s="84"/>
      <c r="Z3" s="85"/>
      <c r="AA3" s="85"/>
      <c r="AB3" s="85"/>
      <c r="AC3" s="85"/>
      <c r="AD3" s="85"/>
      <c r="AE3" s="85"/>
      <c r="AF3" s="85"/>
      <c r="AG3" s="85"/>
      <c r="AH3" s="85"/>
      <c r="AI3" s="85"/>
      <c r="AJ3" s="85"/>
      <c r="AK3" s="85"/>
      <c r="AL3" s="85"/>
      <c r="AM3" s="85"/>
      <c r="AN3" s="85"/>
      <c r="AO3" s="83"/>
      <c r="AP3" s="84"/>
      <c r="AQ3" s="85"/>
      <c r="AR3" s="74"/>
      <c r="AS3" s="74"/>
      <c r="AT3" s="74"/>
      <c r="AU3" s="74"/>
      <c r="AV3" s="74"/>
      <c r="AW3" s="74"/>
      <c r="AX3" s="74"/>
      <c r="AY3" s="76"/>
      <c r="AZ3" s="236"/>
      <c r="BA3" s="237"/>
      <c r="BB3" s="237"/>
      <c r="BC3" s="237"/>
      <c r="BD3" s="237"/>
      <c r="BE3" s="237"/>
      <c r="BF3" s="237"/>
      <c r="BG3" s="237"/>
      <c r="BH3" s="237"/>
      <c r="BI3" s="238"/>
      <c r="BJ3" s="237"/>
      <c r="BK3" s="237"/>
      <c r="BL3" s="237"/>
      <c r="BM3" s="237"/>
      <c r="BN3" s="237"/>
      <c r="BO3" s="237"/>
      <c r="BP3" s="237"/>
      <c r="BQ3" s="237"/>
      <c r="BR3" s="237"/>
      <c r="BS3" s="238"/>
      <c r="BT3" s="236"/>
      <c r="BU3" s="237"/>
      <c r="BV3" s="237"/>
      <c r="BW3" s="237"/>
      <c r="BX3" s="237"/>
      <c r="BY3" s="237"/>
      <c r="BZ3" s="237"/>
      <c r="CA3" s="237"/>
      <c r="CB3" s="237"/>
      <c r="CC3" s="238"/>
      <c r="CD3" s="237"/>
      <c r="CE3" s="237"/>
      <c r="CF3" s="237"/>
      <c r="CG3" s="237"/>
      <c r="CH3" s="237"/>
      <c r="CI3" s="237"/>
      <c r="CJ3" s="237"/>
      <c r="CK3" s="237"/>
      <c r="CL3" s="237"/>
      <c r="CM3" s="238"/>
      <c r="CN3" s="80"/>
      <c r="CO3" s="80"/>
      <c r="CP3" s="80"/>
      <c r="CQ3" s="80"/>
      <c r="CR3" s="80"/>
      <c r="CS3" s="80"/>
      <c r="CT3" s="80"/>
      <c r="CU3" s="80"/>
      <c r="CV3" s="80"/>
      <c r="CW3" s="80"/>
      <c r="CX3" s="80"/>
    </row>
    <row r="4" spans="1:102">
      <c r="A4" s="88" t="s">
        <v>1004</v>
      </c>
      <c r="B4" s="89">
        <v>-1</v>
      </c>
      <c r="C4" s="90" t="s">
        <v>889</v>
      </c>
      <c r="D4" s="91">
        <v>1</v>
      </c>
      <c r="E4" s="92">
        <v>0</v>
      </c>
      <c r="F4" s="93">
        <v>0</v>
      </c>
      <c r="G4" s="91" t="s">
        <v>889</v>
      </c>
      <c r="H4" s="92" t="s">
        <v>889</v>
      </c>
      <c r="I4" s="92" t="s">
        <v>889</v>
      </c>
      <c r="J4" s="92" t="s">
        <v>889</v>
      </c>
      <c r="K4" s="92" t="s">
        <v>889</v>
      </c>
      <c r="L4" s="94" t="s">
        <v>889</v>
      </c>
      <c r="M4" s="88" t="s">
        <v>889</v>
      </c>
      <c r="N4" s="88" t="s">
        <v>889</v>
      </c>
      <c r="O4" s="88" t="s">
        <v>889</v>
      </c>
      <c r="P4" s="88" t="s">
        <v>889</v>
      </c>
      <c r="Q4" s="95" t="s">
        <v>889</v>
      </c>
      <c r="R4" s="96" t="s">
        <v>889</v>
      </c>
      <c r="S4" s="94" t="s">
        <v>889</v>
      </c>
      <c r="T4" s="88" t="s">
        <v>889</v>
      </c>
      <c r="U4" s="88"/>
      <c r="V4" s="88"/>
      <c r="W4" s="88" t="s">
        <v>889</v>
      </c>
      <c r="X4" s="88" t="s">
        <v>889</v>
      </c>
      <c r="Y4" s="94" t="s">
        <v>889</v>
      </c>
      <c r="Z4" s="88" t="s">
        <v>889</v>
      </c>
      <c r="AA4" s="88" t="s">
        <v>889</v>
      </c>
      <c r="AB4" s="88" t="s">
        <v>889</v>
      </c>
      <c r="AC4" s="88" t="s">
        <v>889</v>
      </c>
      <c r="AD4" s="88" t="s">
        <v>889</v>
      </c>
      <c r="AE4" s="88" t="s">
        <v>889</v>
      </c>
      <c r="AF4" s="88" t="s">
        <v>889</v>
      </c>
      <c r="AG4" s="88" t="s">
        <v>889</v>
      </c>
      <c r="AH4" s="88" t="s">
        <v>889</v>
      </c>
      <c r="AI4" s="88" t="s">
        <v>889</v>
      </c>
      <c r="AJ4" s="88" t="s">
        <v>889</v>
      </c>
      <c r="AK4" s="88" t="s">
        <v>889</v>
      </c>
      <c r="AL4" s="88" t="s">
        <v>889</v>
      </c>
      <c r="AM4" s="88" t="s">
        <v>889</v>
      </c>
      <c r="AN4" s="88" t="s">
        <v>889</v>
      </c>
      <c r="AO4" s="95" t="s">
        <v>889</v>
      </c>
      <c r="AP4" s="94" t="s">
        <v>889</v>
      </c>
      <c r="AQ4" s="88" t="s">
        <v>889</v>
      </c>
      <c r="AR4" s="234" t="s">
        <v>889</v>
      </c>
      <c r="AS4" s="234" t="s">
        <v>889</v>
      </c>
      <c r="AT4" s="234" t="s">
        <v>889</v>
      </c>
      <c r="AU4" s="234" t="str">
        <f>IF(AP4="NA","NA",AP4/1000/C4*'[2]Conversion constants'!$B$16)</f>
        <v>NA</v>
      </c>
      <c r="AV4" s="234" t="str">
        <f>IF($AP4="NA","NA",$AP4*AR4/100/1000/$C4*'[2]Conversion constants'!$B$16)</f>
        <v>NA</v>
      </c>
      <c r="AW4" s="135" t="str">
        <f>IF($AV4="NA","NA",$AV4/1000/(J2/1000))</f>
        <v>NA</v>
      </c>
      <c r="AX4" s="135" t="str">
        <f>IF($AV4="NA","NA",$AV4/1000/(K2/1000))</f>
        <v>NA</v>
      </c>
      <c r="AY4" s="235"/>
      <c r="AZ4" s="98" t="str">
        <f t="shared" ref="AZ4:BF4" si="0">IF(AF4="NA","NA",AF4/$G2)</f>
        <v>NA</v>
      </c>
      <c r="BA4" s="99" t="str">
        <f t="shared" si="0"/>
        <v>NA</v>
      </c>
      <c r="BB4" s="99" t="str">
        <f t="shared" si="0"/>
        <v>NA</v>
      </c>
      <c r="BC4" s="99" t="str">
        <f t="shared" si="0"/>
        <v>NA</v>
      </c>
      <c r="BD4" s="99" t="str">
        <f t="shared" si="0"/>
        <v>NA</v>
      </c>
      <c r="BE4" s="99" t="str">
        <f t="shared" si="0"/>
        <v>NA</v>
      </c>
      <c r="BF4" s="99" t="str">
        <f t="shared" si="0"/>
        <v>NA</v>
      </c>
      <c r="BG4" s="99" t="str">
        <f>IF(AM4="NA","NA",SUM(AZ4:BF4))</f>
        <v>NA</v>
      </c>
      <c r="BH4" s="99" t="str">
        <f>IF(AN4="NA","NA",SUM(AZ4:BC4))</f>
        <v>NA</v>
      </c>
      <c r="BI4" s="100" t="str">
        <f>IF(AO4="NA","NA",SUM(BD4:BF4))</f>
        <v>NA</v>
      </c>
      <c r="BJ4" s="98" t="s">
        <v>889</v>
      </c>
      <c r="BK4" s="99" t="s">
        <v>889</v>
      </c>
      <c r="BL4" s="99" t="s">
        <v>889</v>
      </c>
      <c r="BM4" s="99" t="s">
        <v>889</v>
      </c>
      <c r="BN4" s="99" t="s">
        <v>889</v>
      </c>
      <c r="BO4" s="99" t="s">
        <v>889</v>
      </c>
      <c r="BP4" s="99" t="s">
        <v>889</v>
      </c>
      <c r="BQ4" s="99" t="str">
        <f t="shared" ref="BQ4:BQ9" si="1">IF(BJ4="NA","NA",SUM(BJ4:BP4))</f>
        <v>NA</v>
      </c>
      <c r="BR4" s="99" t="str">
        <f t="shared" ref="BR4:BR16" si="2">IF(BJ4="NA","NA",SUM(BJ4:BM4))</f>
        <v>NA</v>
      </c>
      <c r="BS4" s="100" t="str">
        <f t="shared" ref="BS4:BS16" si="3">IF(BO4="NA","NA",SUM(BN4:BP4))</f>
        <v>NA</v>
      </c>
      <c r="BT4" s="98" t="str">
        <f t="shared" ref="BT4:BZ16" si="4">IF(AZ4="NA","NA",AZ4-BJ4)</f>
        <v>NA</v>
      </c>
      <c r="BU4" s="99" t="str">
        <f t="shared" si="4"/>
        <v>NA</v>
      </c>
      <c r="BV4" s="99" t="str">
        <f t="shared" si="4"/>
        <v>NA</v>
      </c>
      <c r="BW4" s="99" t="str">
        <f t="shared" si="4"/>
        <v>NA</v>
      </c>
      <c r="BX4" s="99" t="str">
        <f t="shared" si="4"/>
        <v>NA</v>
      </c>
      <c r="BY4" s="99" t="str">
        <f t="shared" si="4"/>
        <v>NA</v>
      </c>
      <c r="BZ4" s="99" t="str">
        <f t="shared" si="4"/>
        <v>NA</v>
      </c>
      <c r="CA4" s="99" t="str">
        <f t="shared" ref="CA4:CA16" si="5">IF(BT4="NA","NA",SUM(BT4:BZ4))</f>
        <v>NA</v>
      </c>
      <c r="CB4" s="99" t="str">
        <f t="shared" ref="CB4:CB16" si="6">IF(BT4="NA","NA",SUM(BT4:BW4))</f>
        <v>NA</v>
      </c>
      <c r="CC4" s="100" t="str">
        <f t="shared" ref="CC4:CC16" si="7">IF(BY4="NA","NA",SUM(BX4:BZ4))</f>
        <v>NA</v>
      </c>
      <c r="CD4" s="104" t="str">
        <f t="shared" ref="CD4:CJ4" si="8">IF(BT4="NA","NA",BT4/$J2)</f>
        <v>NA</v>
      </c>
      <c r="CE4" s="104" t="str">
        <f t="shared" si="8"/>
        <v>NA</v>
      </c>
      <c r="CF4" s="104" t="str">
        <f t="shared" si="8"/>
        <v>NA</v>
      </c>
      <c r="CG4" s="104" t="str">
        <f t="shared" si="8"/>
        <v>NA</v>
      </c>
      <c r="CH4" s="104" t="str">
        <f t="shared" si="8"/>
        <v>NA</v>
      </c>
      <c r="CI4" s="104" t="str">
        <f t="shared" si="8"/>
        <v>NA</v>
      </c>
      <c r="CJ4" s="104" t="str">
        <f t="shared" si="8"/>
        <v>NA</v>
      </c>
      <c r="CK4" s="104" t="str">
        <f t="shared" ref="CK4:CK9" si="9">IF(CD4="NA","NA",SUM(CD4:CJ4))</f>
        <v>NA</v>
      </c>
      <c r="CL4" s="104" t="str">
        <f t="shared" ref="CL4:CL16" si="10">IF(CD4="NA","NA",SUM(CD4:CG4))</f>
        <v>NA</v>
      </c>
      <c r="CM4" s="203" t="str">
        <f t="shared" ref="CM4:CM16" si="11">IF(CI4="NA","NA",SUM(CH4:CJ4))</f>
        <v>NA</v>
      </c>
      <c r="CN4" s="69"/>
      <c r="CO4" s="69"/>
      <c r="CP4" s="69"/>
      <c r="CQ4" s="69"/>
      <c r="CR4" s="69"/>
      <c r="CS4" s="69"/>
      <c r="CT4" s="69"/>
      <c r="CU4" s="69"/>
      <c r="CV4" s="69"/>
      <c r="CW4" s="69"/>
      <c r="CX4" s="69"/>
    </row>
    <row r="5" spans="1:102">
      <c r="A5" s="337" t="s">
        <v>1010</v>
      </c>
      <c r="B5" s="105">
        <v>0</v>
      </c>
      <c r="C5" s="106" t="s">
        <v>889</v>
      </c>
      <c r="D5" s="107">
        <v>1</v>
      </c>
      <c r="E5" s="108">
        <v>0.1</v>
      </c>
      <c r="F5" s="109">
        <f>E5/(B6-B5)</f>
        <v>2.651933701655753E-2</v>
      </c>
      <c r="G5" s="110">
        <f>D5/F5</f>
        <v>37.708333333357587</v>
      </c>
      <c r="H5" s="111">
        <v>149.58000000000001</v>
      </c>
      <c r="I5" s="112">
        <v>88.317610062893095</v>
      </c>
      <c r="J5" s="108">
        <f>H5/$G5</f>
        <v>3.9667624309366754</v>
      </c>
      <c r="K5" s="108">
        <f t="shared" ref="K5:K15" si="12">I5/$G5</f>
        <v>2.3421244657547744</v>
      </c>
      <c r="L5" s="113">
        <v>7.7</v>
      </c>
      <c r="M5" s="114">
        <v>0</v>
      </c>
      <c r="N5" s="114">
        <v>1</v>
      </c>
      <c r="O5" s="114">
        <v>5.2</v>
      </c>
      <c r="P5" s="114">
        <v>1</v>
      </c>
      <c r="Q5" s="115">
        <v>7.28</v>
      </c>
      <c r="R5" s="116" t="s">
        <v>889</v>
      </c>
      <c r="S5" s="117">
        <v>27.406265018215258</v>
      </c>
      <c r="T5" s="97">
        <v>18.412485828424082</v>
      </c>
      <c r="U5" s="97">
        <v>0.54599812625503996</v>
      </c>
      <c r="V5" s="97">
        <v>0.53448140600139638</v>
      </c>
      <c r="W5" s="97">
        <v>40.1</v>
      </c>
      <c r="X5" s="118">
        <v>3.17</v>
      </c>
      <c r="Y5" s="119">
        <v>0</v>
      </c>
      <c r="Z5" s="118">
        <v>0</v>
      </c>
      <c r="AA5" s="118">
        <v>0</v>
      </c>
      <c r="AB5" s="118">
        <v>0</v>
      </c>
      <c r="AC5" s="118">
        <v>0</v>
      </c>
      <c r="AD5" s="118">
        <v>0</v>
      </c>
      <c r="AE5" s="118">
        <v>0</v>
      </c>
      <c r="AF5" s="118">
        <v>0</v>
      </c>
      <c r="AG5" s="118">
        <v>0</v>
      </c>
      <c r="AH5" s="118">
        <v>0</v>
      </c>
      <c r="AI5" s="118">
        <v>0</v>
      </c>
      <c r="AJ5" s="118">
        <v>0</v>
      </c>
      <c r="AK5" s="118">
        <v>0</v>
      </c>
      <c r="AL5" s="118">
        <v>0</v>
      </c>
      <c r="AM5" s="114">
        <f>IF(AF5="NA","NA",SUM(AF5:AL5))</f>
        <v>0</v>
      </c>
      <c r="AN5" s="114">
        <f>IF(AF5="NA","NA",SUM(AF5:AI5))</f>
        <v>0</v>
      </c>
      <c r="AO5" s="115">
        <f>IF(AJ5="NA","NA",SUM(AJ5:AL5))</f>
        <v>0</v>
      </c>
      <c r="AP5" s="120" t="s">
        <v>889</v>
      </c>
      <c r="AQ5" s="121" t="s">
        <v>889</v>
      </c>
      <c r="AR5" s="121" t="s">
        <v>889</v>
      </c>
      <c r="AS5" s="121" t="s">
        <v>889</v>
      </c>
      <c r="AT5" s="121" t="s">
        <v>889</v>
      </c>
      <c r="AU5" s="97" t="str">
        <f>IF(AP5="NA","NA",AP5/1000/C5*'[2]Conversion constants'!$B$16)</f>
        <v>NA</v>
      </c>
      <c r="AV5" s="97" t="str">
        <f>IF($AP5="NA","NA",$AP5*AR5/100/1000/$C5*'[2]Conversion constants'!$B$16)</f>
        <v>NA</v>
      </c>
      <c r="AW5" s="97" t="str">
        <f t="shared" ref="AW5:AX16" si="13">IF($AV5="NA","NA",$AV5/1000/(J4/1000))</f>
        <v>NA</v>
      </c>
      <c r="AX5" s="97" t="str">
        <f t="shared" si="13"/>
        <v>NA</v>
      </c>
      <c r="AY5" s="122">
        <f t="shared" ref="AY5:AY14" si="14">IF(T5="NA","NA",E5*H5/T5)</f>
        <v>0.81238351732544156</v>
      </c>
      <c r="AZ5" s="123" t="s">
        <v>889</v>
      </c>
      <c r="BA5" s="124" t="s">
        <v>889</v>
      </c>
      <c r="BB5" s="124" t="s">
        <v>889</v>
      </c>
      <c r="BC5" s="124" t="s">
        <v>889</v>
      </c>
      <c r="BD5" s="124" t="s">
        <v>889</v>
      </c>
      <c r="BE5" s="124" t="s">
        <v>889</v>
      </c>
      <c r="BF5" s="124" t="s">
        <v>889</v>
      </c>
      <c r="BG5" s="124" t="s">
        <v>889</v>
      </c>
      <c r="BH5" s="124" t="s">
        <v>889</v>
      </c>
      <c r="BI5" s="125" t="s">
        <v>889</v>
      </c>
      <c r="BJ5" s="123" t="s">
        <v>889</v>
      </c>
      <c r="BK5" s="124" t="s">
        <v>889</v>
      </c>
      <c r="BL5" s="124" t="s">
        <v>889</v>
      </c>
      <c r="BM5" s="124" t="s">
        <v>889</v>
      </c>
      <c r="BN5" s="124" t="s">
        <v>889</v>
      </c>
      <c r="BO5" s="124" t="s">
        <v>889</v>
      </c>
      <c r="BP5" s="124" t="s">
        <v>889</v>
      </c>
      <c r="BQ5" s="124" t="str">
        <f t="shared" si="1"/>
        <v>NA</v>
      </c>
      <c r="BR5" s="124" t="str">
        <f t="shared" si="2"/>
        <v>NA</v>
      </c>
      <c r="BS5" s="125" t="str">
        <f t="shared" si="3"/>
        <v>NA</v>
      </c>
      <c r="BT5" s="123" t="str">
        <f t="shared" si="4"/>
        <v>NA</v>
      </c>
      <c r="BU5" s="124" t="str">
        <f t="shared" si="4"/>
        <v>NA</v>
      </c>
      <c r="BV5" s="124" t="str">
        <f t="shared" si="4"/>
        <v>NA</v>
      </c>
      <c r="BW5" s="124" t="str">
        <f t="shared" si="4"/>
        <v>NA</v>
      </c>
      <c r="BX5" s="124" t="str">
        <f t="shared" si="4"/>
        <v>NA</v>
      </c>
      <c r="BY5" s="124" t="str">
        <f t="shared" si="4"/>
        <v>NA</v>
      </c>
      <c r="BZ5" s="124" t="str">
        <f t="shared" si="4"/>
        <v>NA</v>
      </c>
      <c r="CA5" s="124" t="str">
        <f t="shared" si="5"/>
        <v>NA</v>
      </c>
      <c r="CB5" s="124" t="str">
        <f t="shared" si="6"/>
        <v>NA</v>
      </c>
      <c r="CC5" s="125" t="str">
        <f t="shared" si="7"/>
        <v>NA</v>
      </c>
      <c r="CD5" s="127" t="str">
        <f t="shared" ref="CD5:CD16" si="15">IF(BT5="NA","NA",BT5/$J4)</f>
        <v>NA</v>
      </c>
      <c r="CE5" s="127" t="str">
        <f t="shared" ref="CE5:CE16" si="16">IF(BU5="NA","NA",BU5/$J4)</f>
        <v>NA</v>
      </c>
      <c r="CF5" s="127" t="str">
        <f t="shared" ref="CF5:CF16" si="17">IF(BV5="NA","NA",BV5/$J4)</f>
        <v>NA</v>
      </c>
      <c r="CG5" s="127" t="str">
        <f t="shared" ref="CG5:CG16" si="18">IF(BW5="NA","NA",BW5/$J4)</f>
        <v>NA</v>
      </c>
      <c r="CH5" s="127" t="str">
        <f t="shared" ref="CH5:CH16" si="19">IF(BX5="NA","NA",BX5/$J4)</f>
        <v>NA</v>
      </c>
      <c r="CI5" s="127" t="str">
        <f t="shared" ref="CI5:CI16" si="20">IF(BY5="NA","NA",BY5/$J4)</f>
        <v>NA</v>
      </c>
      <c r="CJ5" s="127" t="str">
        <f t="shared" ref="CJ5:CJ16" si="21">IF(BZ5="NA","NA",BZ5/$J4)</f>
        <v>NA</v>
      </c>
      <c r="CK5" s="127" t="str">
        <f t="shared" si="9"/>
        <v>NA</v>
      </c>
      <c r="CL5" s="127" t="str">
        <f t="shared" si="10"/>
        <v>NA</v>
      </c>
      <c r="CM5" s="164" t="str">
        <f t="shared" si="11"/>
        <v>NA</v>
      </c>
      <c r="CN5" s="69"/>
      <c r="CO5" s="69"/>
      <c r="CP5" s="69"/>
      <c r="CQ5" s="69"/>
      <c r="CR5" s="69"/>
      <c r="CS5" s="69"/>
      <c r="CT5" s="69"/>
      <c r="CU5" s="69"/>
      <c r="CV5" s="69"/>
      <c r="CW5" s="69"/>
      <c r="CX5" s="69"/>
    </row>
    <row r="6" spans="1:102">
      <c r="A6" s="338"/>
      <c r="B6" s="128">
        <v>3.7708333333357587</v>
      </c>
      <c r="C6" s="125">
        <f t="shared" ref="C6:C15" si="22">B6-B5</f>
        <v>3.7708333333357587</v>
      </c>
      <c r="D6" s="129">
        <v>1</v>
      </c>
      <c r="E6" s="130">
        <v>0.1</v>
      </c>
      <c r="F6" s="131">
        <f>E6/(B7-B6)</f>
        <v>3.096774193550713E-2</v>
      </c>
      <c r="G6" s="132">
        <f>D6/F6</f>
        <v>32.291666666642413</v>
      </c>
      <c r="H6" s="112">
        <v>149.58000000000001</v>
      </c>
      <c r="I6" s="112">
        <v>88.317610062893095</v>
      </c>
      <c r="J6" s="130">
        <f t="shared" ref="J6:J15" si="23">H6/$G6</f>
        <v>4.6321548387131566</v>
      </c>
      <c r="K6" s="130">
        <f t="shared" si="12"/>
        <v>2.7349969567884211</v>
      </c>
      <c r="L6" s="123">
        <v>7.73</v>
      </c>
      <c r="M6" s="124">
        <v>0</v>
      </c>
      <c r="N6" s="124">
        <v>1</v>
      </c>
      <c r="O6" s="124">
        <v>0</v>
      </c>
      <c r="P6" s="124">
        <v>1</v>
      </c>
      <c r="Q6" s="125">
        <v>7.38</v>
      </c>
      <c r="R6" s="133" t="s">
        <v>889</v>
      </c>
      <c r="S6" s="134">
        <v>26.328247791986588</v>
      </c>
      <c r="T6" s="135">
        <v>17.592522042559789</v>
      </c>
      <c r="U6" s="135">
        <v>0.10110554031908968</v>
      </c>
      <c r="V6" s="135">
        <v>2.8340559751966685E-2</v>
      </c>
      <c r="W6" s="135">
        <v>20.62</v>
      </c>
      <c r="X6" s="136">
        <v>3.42</v>
      </c>
      <c r="Y6" s="137" t="s">
        <v>889</v>
      </c>
      <c r="Z6" s="138" t="s">
        <v>889</v>
      </c>
      <c r="AA6" s="138" t="s">
        <v>889</v>
      </c>
      <c r="AB6" s="138" t="s">
        <v>889</v>
      </c>
      <c r="AC6" s="138" t="s">
        <v>889</v>
      </c>
      <c r="AD6" s="138" t="s">
        <v>889</v>
      </c>
      <c r="AE6" s="138" t="s">
        <v>889</v>
      </c>
      <c r="AF6" s="136" t="s">
        <v>889</v>
      </c>
      <c r="AG6" s="136" t="s">
        <v>889</v>
      </c>
      <c r="AH6" s="136" t="s">
        <v>889</v>
      </c>
      <c r="AI6" s="136" t="s">
        <v>889</v>
      </c>
      <c r="AJ6" s="136" t="s">
        <v>889</v>
      </c>
      <c r="AK6" s="136" t="s">
        <v>889</v>
      </c>
      <c r="AL6" s="136" t="s">
        <v>889</v>
      </c>
      <c r="AM6" s="124" t="str">
        <f t="shared" ref="AM6:AM15" si="24">IF(AF6="NA","NA",SUM(AF6:AL6))</f>
        <v>NA</v>
      </c>
      <c r="AN6" s="124" t="str">
        <f t="shared" ref="AN6:AN16" si="25">IF(AF6="NA","NA",SUM(AF6:AI6))</f>
        <v>NA</v>
      </c>
      <c r="AO6" s="125" t="str">
        <f t="shared" ref="AO6:AO16" si="26">IF(AJ6="NA","NA",SUM(AJ6:AL6))</f>
        <v>NA</v>
      </c>
      <c r="AP6" s="139" t="s">
        <v>889</v>
      </c>
      <c r="AQ6" s="140" t="s">
        <v>1005</v>
      </c>
      <c r="AR6" s="140" t="s">
        <v>889</v>
      </c>
      <c r="AS6" s="140" t="s">
        <v>889</v>
      </c>
      <c r="AT6" s="140" t="s">
        <v>889</v>
      </c>
      <c r="AU6" s="135" t="str">
        <f>IF(AP6="NA","NA",AP6/1000/C6*'[2]Conversion constants'!$B$16)</f>
        <v>NA</v>
      </c>
      <c r="AV6" s="135" t="str">
        <f>IF($AP6="NA","NA",$AP6*AR6/100/1000/$C6*'[2]Conversion constants'!$B$16)</f>
        <v>NA</v>
      </c>
      <c r="AW6" s="135" t="str">
        <f t="shared" si="13"/>
        <v>NA</v>
      </c>
      <c r="AX6" s="135" t="str">
        <f t="shared" si="13"/>
        <v>NA</v>
      </c>
      <c r="AY6" s="141">
        <f t="shared" si="14"/>
        <v>0.85024762019985778</v>
      </c>
      <c r="AZ6" s="123" t="str">
        <f t="shared" ref="AZ6:AZ16" si="27">IF(AF6="NA","NA",AF6/$G5)</f>
        <v>NA</v>
      </c>
      <c r="BA6" s="124" t="str">
        <f t="shared" ref="BA6:BA16" si="28">IF(AG6="NA","NA",AG6/$G5)</f>
        <v>NA</v>
      </c>
      <c r="BB6" s="124" t="str">
        <f t="shared" ref="BB6:BB16" si="29">IF(AH6="NA","NA",AH6/$G5)</f>
        <v>NA</v>
      </c>
      <c r="BC6" s="124" t="str">
        <f t="shared" ref="BC6:BC16" si="30">IF(AI6="NA","NA",AI6/$G5)</f>
        <v>NA</v>
      </c>
      <c r="BD6" s="124" t="str">
        <f t="shared" ref="BD6:BD16" si="31">IF(AJ6="NA","NA",AJ6/$G5)</f>
        <v>NA</v>
      </c>
      <c r="BE6" s="124" t="str">
        <f t="shared" ref="BE6:BE16" si="32">IF(AK6="NA","NA",AK6/$G5)</f>
        <v>NA</v>
      </c>
      <c r="BF6" s="124" t="str">
        <f t="shared" ref="BF6:BF16" si="33">IF(AL6="NA","NA",AL6/$G5)</f>
        <v>NA</v>
      </c>
      <c r="BG6" s="124" t="str">
        <f t="shared" ref="BG6:BG16" si="34">IF(AM6="NA","NA",SUM(AZ6:BF6))</f>
        <v>NA</v>
      </c>
      <c r="BH6" s="124" t="str">
        <f t="shared" ref="BH6:BH16" si="35">IF(AN6="NA","NA",SUM(AZ6:BC6))</f>
        <v>NA</v>
      </c>
      <c r="BI6" s="125" t="str">
        <f t="shared" ref="BI6:BI16" si="36">IF(AO6="NA","NA",SUM(BD6:BF6))</f>
        <v>NA</v>
      </c>
      <c r="BJ6" s="123">
        <f>[2]Feedstock!$C$22/$G5</f>
        <v>3.596040921554234E-2</v>
      </c>
      <c r="BK6" s="124">
        <f>[2]Feedstock!$C$24/$G5</f>
        <v>2.530125640526221E-2</v>
      </c>
      <c r="BL6" s="124">
        <f>[2]Feedstock!$C$26/$G5</f>
        <v>7.8627920825316729E-3</v>
      </c>
      <c r="BM6" s="124">
        <v>0</v>
      </c>
      <c r="BN6" s="124">
        <v>0</v>
      </c>
      <c r="BO6" s="124">
        <v>0</v>
      </c>
      <c r="BP6" s="124">
        <v>0</v>
      </c>
      <c r="BQ6" s="124">
        <f t="shared" si="1"/>
        <v>6.9124457703336223E-2</v>
      </c>
      <c r="BR6" s="124">
        <f t="shared" si="2"/>
        <v>6.9124457703336223E-2</v>
      </c>
      <c r="BS6" s="125">
        <f t="shared" si="3"/>
        <v>0</v>
      </c>
      <c r="BT6" s="123" t="str">
        <f t="shared" si="4"/>
        <v>NA</v>
      </c>
      <c r="BU6" s="124" t="str">
        <f t="shared" si="4"/>
        <v>NA</v>
      </c>
      <c r="BV6" s="124" t="str">
        <f t="shared" si="4"/>
        <v>NA</v>
      </c>
      <c r="BW6" s="124" t="str">
        <f t="shared" si="4"/>
        <v>NA</v>
      </c>
      <c r="BX6" s="124" t="str">
        <f t="shared" si="4"/>
        <v>NA</v>
      </c>
      <c r="BY6" s="124" t="str">
        <f t="shared" si="4"/>
        <v>NA</v>
      </c>
      <c r="BZ6" s="124" t="str">
        <f t="shared" si="4"/>
        <v>NA</v>
      </c>
      <c r="CA6" s="124" t="str">
        <f t="shared" si="5"/>
        <v>NA</v>
      </c>
      <c r="CB6" s="124" t="str">
        <f t="shared" si="6"/>
        <v>NA</v>
      </c>
      <c r="CC6" s="125" t="str">
        <f t="shared" si="7"/>
        <v>NA</v>
      </c>
      <c r="CD6" s="127" t="str">
        <f t="shared" si="15"/>
        <v>NA</v>
      </c>
      <c r="CE6" s="127" t="str">
        <f t="shared" si="16"/>
        <v>NA</v>
      </c>
      <c r="CF6" s="127" t="str">
        <f t="shared" si="17"/>
        <v>NA</v>
      </c>
      <c r="CG6" s="127" t="str">
        <f t="shared" si="18"/>
        <v>NA</v>
      </c>
      <c r="CH6" s="127" t="str">
        <f t="shared" si="19"/>
        <v>NA</v>
      </c>
      <c r="CI6" s="127" t="str">
        <f t="shared" si="20"/>
        <v>NA</v>
      </c>
      <c r="CJ6" s="127" t="str">
        <f t="shared" si="21"/>
        <v>NA</v>
      </c>
      <c r="CK6" s="127" t="str">
        <f t="shared" si="9"/>
        <v>NA</v>
      </c>
      <c r="CL6" s="127" t="str">
        <f t="shared" si="10"/>
        <v>NA</v>
      </c>
      <c r="CM6" s="164" t="str">
        <f t="shared" si="11"/>
        <v>NA</v>
      </c>
      <c r="CN6" s="69"/>
      <c r="CO6" s="69"/>
      <c r="CP6" s="69"/>
      <c r="CQ6" s="69"/>
      <c r="CR6" s="69"/>
      <c r="CS6" s="69"/>
      <c r="CT6" s="69"/>
      <c r="CU6" s="69"/>
      <c r="CV6" s="69"/>
      <c r="CW6" s="69"/>
      <c r="CX6" s="69"/>
    </row>
    <row r="7" spans="1:102">
      <c r="A7" s="338"/>
      <c r="B7" s="128">
        <v>7</v>
      </c>
      <c r="C7" s="125">
        <f t="shared" si="22"/>
        <v>3.2291666666642413</v>
      </c>
      <c r="D7" s="129">
        <v>1</v>
      </c>
      <c r="E7" s="130">
        <v>0.1</v>
      </c>
      <c r="F7" s="131">
        <f t="shared" ref="F7:F15" si="37">E7/(B8-B7)</f>
        <v>2.651933701655753E-2</v>
      </c>
      <c r="G7" s="132">
        <f>D7/F7</f>
        <v>37.708333333357587</v>
      </c>
      <c r="H7" s="112">
        <v>149.58000000000001</v>
      </c>
      <c r="I7" s="112">
        <v>88.317610062893095</v>
      </c>
      <c r="J7" s="130">
        <f t="shared" si="23"/>
        <v>3.9667624309366754</v>
      </c>
      <c r="K7" s="130">
        <f t="shared" si="12"/>
        <v>2.3421244657547744</v>
      </c>
      <c r="L7" s="123">
        <v>7.7</v>
      </c>
      <c r="M7" s="124">
        <v>0</v>
      </c>
      <c r="N7" s="124">
        <v>1</v>
      </c>
      <c r="O7" s="124">
        <v>0</v>
      </c>
      <c r="P7" s="124">
        <v>1</v>
      </c>
      <c r="Q7" s="125">
        <v>7.34</v>
      </c>
      <c r="R7" s="133" t="s">
        <v>889</v>
      </c>
      <c r="S7" s="134">
        <v>26.249455955728838</v>
      </c>
      <c r="T7" s="135">
        <v>17.764766863657535</v>
      </c>
      <c r="U7" s="135">
        <v>4.0571088838468577E-2</v>
      </c>
      <c r="V7" s="135">
        <v>0.20917469074043676</v>
      </c>
      <c r="W7" s="135">
        <v>30.26</v>
      </c>
      <c r="X7" s="136">
        <v>3.82</v>
      </c>
      <c r="Y7" s="142">
        <v>0</v>
      </c>
      <c r="Z7" s="136">
        <v>0.94150038341581976</v>
      </c>
      <c r="AA7" s="136">
        <v>0</v>
      </c>
      <c r="AB7" s="136">
        <v>0</v>
      </c>
      <c r="AC7" s="136">
        <v>0</v>
      </c>
      <c r="AD7" s="136">
        <v>0</v>
      </c>
      <c r="AE7" s="136">
        <v>0</v>
      </c>
      <c r="AF7" s="136">
        <v>0</v>
      </c>
      <c r="AG7" s="136">
        <v>1.4249735532779975</v>
      </c>
      <c r="AH7" s="136">
        <v>0</v>
      </c>
      <c r="AI7" s="136">
        <v>0</v>
      </c>
      <c r="AJ7" s="136">
        <v>0</v>
      </c>
      <c r="AK7" s="136">
        <v>0</v>
      </c>
      <c r="AL7" s="136">
        <v>0</v>
      </c>
      <c r="AM7" s="124">
        <f t="shared" si="24"/>
        <v>1.4249735532779975</v>
      </c>
      <c r="AN7" s="124">
        <f t="shared" si="25"/>
        <v>1.4249735532779975</v>
      </c>
      <c r="AO7" s="125">
        <f t="shared" si="26"/>
        <v>0</v>
      </c>
      <c r="AP7" s="139">
        <v>2665</v>
      </c>
      <c r="AQ7" s="140" t="s">
        <v>1006</v>
      </c>
      <c r="AR7" s="135">
        <v>62.554819925689053</v>
      </c>
      <c r="AS7" s="135">
        <v>37.418047745994876</v>
      </c>
      <c r="AT7" s="135">
        <v>2.7132328316071472E-2</v>
      </c>
      <c r="AU7" s="136">
        <f>IF(AP7="NA","NA",AP7/1000/C7*'[2]Conversion constants'!$B$16)</f>
        <v>0.76898533724397933</v>
      </c>
      <c r="AV7" s="135">
        <f>IF($AP7="NA","NA",$AP7*AR7/100/1000/$C7*'[2]Conversion constants'!$B$16)</f>
        <v>0.48103739296792392</v>
      </c>
      <c r="AW7" s="135">
        <f t="shared" si="13"/>
        <v>0.10384743380071451</v>
      </c>
      <c r="AX7" s="135">
        <f t="shared" si="13"/>
        <v>0.17588224066354488</v>
      </c>
      <c r="AY7" s="141">
        <f t="shared" si="14"/>
        <v>0.84200373215144708</v>
      </c>
      <c r="AZ7" s="123">
        <f t="shared" si="27"/>
        <v>0</v>
      </c>
      <c r="BA7" s="124">
        <f t="shared" si="28"/>
        <v>4.4128213262835649E-2</v>
      </c>
      <c r="BB7" s="124">
        <f t="shared" si="29"/>
        <v>0</v>
      </c>
      <c r="BC7" s="124">
        <f t="shared" si="30"/>
        <v>0</v>
      </c>
      <c r="BD7" s="124">
        <f t="shared" si="31"/>
        <v>0</v>
      </c>
      <c r="BE7" s="124">
        <f t="shared" si="32"/>
        <v>0</v>
      </c>
      <c r="BF7" s="124">
        <f t="shared" si="33"/>
        <v>0</v>
      </c>
      <c r="BG7" s="124">
        <f t="shared" si="34"/>
        <v>4.4128213262835649E-2</v>
      </c>
      <c r="BH7" s="124">
        <f t="shared" si="35"/>
        <v>4.4128213262835649E-2</v>
      </c>
      <c r="BI7" s="125">
        <f t="shared" si="36"/>
        <v>0</v>
      </c>
      <c r="BJ7" s="123">
        <f>[2]Feedstock!$C$22/$G6</f>
        <v>4.1992477858207984E-2</v>
      </c>
      <c r="BK7" s="124">
        <f>[2]Feedstock!$C$24/$G6</f>
        <v>2.9545338124895775E-2</v>
      </c>
      <c r="BL7" s="124">
        <f>[2]Feedstock!$C$26/$G6</f>
        <v>9.1817120447755946E-3</v>
      </c>
      <c r="BM7" s="124">
        <v>0</v>
      </c>
      <c r="BN7" s="124">
        <v>0</v>
      </c>
      <c r="BO7" s="124">
        <v>0</v>
      </c>
      <c r="BP7" s="124">
        <v>0</v>
      </c>
      <c r="BQ7" s="124">
        <f t="shared" si="1"/>
        <v>8.071952802787935E-2</v>
      </c>
      <c r="BR7" s="124">
        <f t="shared" si="2"/>
        <v>8.071952802787935E-2</v>
      </c>
      <c r="BS7" s="125">
        <f t="shared" si="3"/>
        <v>0</v>
      </c>
      <c r="BT7" s="123">
        <f>IF(AZ7="NA","NA",AZ7-BJ7)</f>
        <v>-4.1992477858207984E-2</v>
      </c>
      <c r="BU7" s="124">
        <f t="shared" si="4"/>
        <v>1.4582875137939873E-2</v>
      </c>
      <c r="BV7" s="124">
        <f t="shared" si="4"/>
        <v>-9.1817120447755946E-3</v>
      </c>
      <c r="BW7" s="124">
        <f t="shared" si="4"/>
        <v>0</v>
      </c>
      <c r="BX7" s="124">
        <f t="shared" si="4"/>
        <v>0</v>
      </c>
      <c r="BY7" s="124">
        <f t="shared" si="4"/>
        <v>0</v>
      </c>
      <c r="BZ7" s="124">
        <f t="shared" si="4"/>
        <v>0</v>
      </c>
      <c r="CA7" s="124">
        <f t="shared" si="5"/>
        <v>-3.6591314765043709E-2</v>
      </c>
      <c r="CB7" s="124">
        <f t="shared" si="6"/>
        <v>-3.6591314765043709E-2</v>
      </c>
      <c r="CC7" s="125">
        <f t="shared" si="7"/>
        <v>0</v>
      </c>
      <c r="CD7" s="127">
        <f t="shared" si="15"/>
        <v>-9.0654305221527908E-3</v>
      </c>
      <c r="CE7" s="127">
        <f t="shared" si="16"/>
        <v>3.1481838681349204E-3</v>
      </c>
      <c r="CF7" s="127">
        <f t="shared" si="17"/>
        <v>-1.9821686373779194E-3</v>
      </c>
      <c r="CG7" s="127">
        <f t="shared" si="18"/>
        <v>0</v>
      </c>
      <c r="CH7" s="127">
        <f t="shared" si="19"/>
        <v>0</v>
      </c>
      <c r="CI7" s="127">
        <f t="shared" si="20"/>
        <v>0</v>
      </c>
      <c r="CJ7" s="127">
        <f t="shared" si="21"/>
        <v>0</v>
      </c>
      <c r="CK7" s="127">
        <f t="shared" si="9"/>
        <v>-7.8994152913957894E-3</v>
      </c>
      <c r="CL7" s="127">
        <f t="shared" si="10"/>
        <v>-7.8994152913957894E-3</v>
      </c>
      <c r="CM7" s="164">
        <f t="shared" si="11"/>
        <v>0</v>
      </c>
      <c r="CN7" s="69"/>
      <c r="CO7" s="69"/>
      <c r="CP7" s="69"/>
      <c r="CQ7" s="69"/>
      <c r="CR7" s="69"/>
      <c r="CS7" s="69"/>
      <c r="CT7" s="69"/>
      <c r="CU7" s="69"/>
      <c r="CV7" s="69"/>
      <c r="CW7" s="69"/>
      <c r="CX7" s="69"/>
    </row>
    <row r="8" spans="1:102">
      <c r="A8" s="338"/>
      <c r="B8" s="128">
        <v>10.770833333335759</v>
      </c>
      <c r="C8" s="125">
        <f t="shared" si="22"/>
        <v>3.7708333333357587</v>
      </c>
      <c r="D8" s="129">
        <v>1</v>
      </c>
      <c r="E8" s="130">
        <v>0.1</v>
      </c>
      <c r="F8" s="131">
        <f t="shared" si="37"/>
        <v>3.096774193550713E-2</v>
      </c>
      <c r="G8" s="132">
        <f>D8/F8</f>
        <v>32.291666666642413</v>
      </c>
      <c r="H8" s="112">
        <v>149.58000000000001</v>
      </c>
      <c r="I8" s="112">
        <v>88.317610062893095</v>
      </c>
      <c r="J8" s="130">
        <f t="shared" si="23"/>
        <v>4.6321548387131566</v>
      </c>
      <c r="K8" s="130">
        <f t="shared" si="12"/>
        <v>2.7349969567884211</v>
      </c>
      <c r="L8" s="123">
        <v>7.67</v>
      </c>
      <c r="M8" s="124">
        <v>0</v>
      </c>
      <c r="N8" s="124">
        <v>2</v>
      </c>
      <c r="O8" s="124">
        <v>2.5</v>
      </c>
      <c r="P8" s="124">
        <v>2</v>
      </c>
      <c r="Q8" s="125">
        <v>7.28</v>
      </c>
      <c r="R8" s="133" t="s">
        <v>889</v>
      </c>
      <c r="S8" s="134">
        <v>25.84038579500449</v>
      </c>
      <c r="T8" s="135">
        <v>17.64757288484568</v>
      </c>
      <c r="U8" s="135">
        <v>0.57417470342136279</v>
      </c>
      <c r="V8" s="135">
        <v>0.42695793942112914</v>
      </c>
      <c r="W8" s="135">
        <v>23.47</v>
      </c>
      <c r="X8" s="136">
        <v>3.71</v>
      </c>
      <c r="Y8" s="137" t="s">
        <v>889</v>
      </c>
      <c r="Z8" s="138" t="s">
        <v>889</v>
      </c>
      <c r="AA8" s="138" t="s">
        <v>889</v>
      </c>
      <c r="AB8" s="138" t="s">
        <v>889</v>
      </c>
      <c r="AC8" s="138" t="s">
        <v>889</v>
      </c>
      <c r="AD8" s="138" t="s">
        <v>889</v>
      </c>
      <c r="AE8" s="138" t="s">
        <v>889</v>
      </c>
      <c r="AF8" s="136" t="s">
        <v>889</v>
      </c>
      <c r="AG8" s="136" t="s">
        <v>889</v>
      </c>
      <c r="AH8" s="136" t="s">
        <v>889</v>
      </c>
      <c r="AI8" s="136" t="s">
        <v>889</v>
      </c>
      <c r="AJ8" s="136" t="s">
        <v>889</v>
      </c>
      <c r="AK8" s="136" t="s">
        <v>889</v>
      </c>
      <c r="AL8" s="136" t="s">
        <v>889</v>
      </c>
      <c r="AM8" s="124" t="str">
        <f t="shared" si="24"/>
        <v>NA</v>
      </c>
      <c r="AN8" s="124" t="str">
        <f t="shared" si="25"/>
        <v>NA</v>
      </c>
      <c r="AO8" s="125" t="str">
        <f t="shared" si="26"/>
        <v>NA</v>
      </c>
      <c r="AP8" s="139" t="s">
        <v>889</v>
      </c>
      <c r="AQ8" s="140" t="s">
        <v>1005</v>
      </c>
      <c r="AR8" s="135">
        <v>68.59295991358519</v>
      </c>
      <c r="AS8" s="135">
        <v>31.387192092486298</v>
      </c>
      <c r="AT8" s="135">
        <v>1.9847993928504695E-2</v>
      </c>
      <c r="AU8" s="136" t="str">
        <f>IF(AP8="NA","NA",AP8/1000/C8*'[2]Conversion constants'!$B$16)</f>
        <v>NA</v>
      </c>
      <c r="AV8" s="135" t="str">
        <f>IF($AP8="NA","NA",$AP8*AR8/100/1000/$C8*'[2]Conversion constants'!$B$16)</f>
        <v>NA</v>
      </c>
      <c r="AW8" s="135" t="str">
        <f t="shared" si="13"/>
        <v>NA</v>
      </c>
      <c r="AX8" s="135" t="str">
        <f t="shared" si="13"/>
        <v>NA</v>
      </c>
      <c r="AY8" s="141">
        <f t="shared" si="14"/>
        <v>0.84759530942890926</v>
      </c>
      <c r="AZ8" s="123" t="str">
        <f t="shared" si="27"/>
        <v>NA</v>
      </c>
      <c r="BA8" s="124" t="str">
        <f t="shared" si="28"/>
        <v>NA</v>
      </c>
      <c r="BB8" s="124" t="str">
        <f t="shared" si="29"/>
        <v>NA</v>
      </c>
      <c r="BC8" s="124" t="str">
        <f t="shared" si="30"/>
        <v>NA</v>
      </c>
      <c r="BD8" s="124" t="str">
        <f t="shared" si="31"/>
        <v>NA</v>
      </c>
      <c r="BE8" s="124" t="str">
        <f t="shared" si="32"/>
        <v>NA</v>
      </c>
      <c r="BF8" s="124" t="str">
        <f t="shared" si="33"/>
        <v>NA</v>
      </c>
      <c r="BG8" s="124" t="str">
        <f t="shared" si="34"/>
        <v>NA</v>
      </c>
      <c r="BH8" s="124" t="str">
        <f t="shared" si="35"/>
        <v>NA</v>
      </c>
      <c r="BI8" s="125" t="str">
        <f t="shared" si="36"/>
        <v>NA</v>
      </c>
      <c r="BJ8" s="123">
        <f>[2]Feedstock!$C$22/$G7</f>
        <v>3.596040921554234E-2</v>
      </c>
      <c r="BK8" s="124">
        <f>[2]Feedstock!$C$24/$G7</f>
        <v>2.530125640526221E-2</v>
      </c>
      <c r="BL8" s="124">
        <f>[2]Feedstock!$C$26/$G7</f>
        <v>7.8627920825316729E-3</v>
      </c>
      <c r="BM8" s="124">
        <v>0</v>
      </c>
      <c r="BN8" s="124">
        <v>0</v>
      </c>
      <c r="BO8" s="124">
        <v>0</v>
      </c>
      <c r="BP8" s="124">
        <v>0</v>
      </c>
      <c r="BQ8" s="124">
        <f t="shared" si="1"/>
        <v>6.9124457703336223E-2</v>
      </c>
      <c r="BR8" s="124">
        <f t="shared" si="2"/>
        <v>6.9124457703336223E-2</v>
      </c>
      <c r="BS8" s="125">
        <f t="shared" si="3"/>
        <v>0</v>
      </c>
      <c r="BT8" s="123" t="str">
        <f t="shared" si="4"/>
        <v>NA</v>
      </c>
      <c r="BU8" s="124" t="str">
        <f t="shared" si="4"/>
        <v>NA</v>
      </c>
      <c r="BV8" s="124" t="str">
        <f t="shared" si="4"/>
        <v>NA</v>
      </c>
      <c r="BW8" s="124" t="str">
        <f t="shared" si="4"/>
        <v>NA</v>
      </c>
      <c r="BX8" s="124" t="str">
        <f t="shared" si="4"/>
        <v>NA</v>
      </c>
      <c r="BY8" s="124" t="str">
        <f t="shared" si="4"/>
        <v>NA</v>
      </c>
      <c r="BZ8" s="124" t="str">
        <f t="shared" si="4"/>
        <v>NA</v>
      </c>
      <c r="CA8" s="124" t="str">
        <f t="shared" si="5"/>
        <v>NA</v>
      </c>
      <c r="CB8" s="124" t="str">
        <f t="shared" si="6"/>
        <v>NA</v>
      </c>
      <c r="CC8" s="125" t="str">
        <f t="shared" si="7"/>
        <v>NA</v>
      </c>
      <c r="CD8" s="127" t="str">
        <f t="shared" si="15"/>
        <v>NA</v>
      </c>
      <c r="CE8" s="127" t="str">
        <f t="shared" si="16"/>
        <v>NA</v>
      </c>
      <c r="CF8" s="127" t="str">
        <f t="shared" si="17"/>
        <v>NA</v>
      </c>
      <c r="CG8" s="127" t="str">
        <f t="shared" si="18"/>
        <v>NA</v>
      </c>
      <c r="CH8" s="127" t="str">
        <f t="shared" si="19"/>
        <v>NA</v>
      </c>
      <c r="CI8" s="127" t="str">
        <f t="shared" si="20"/>
        <v>NA</v>
      </c>
      <c r="CJ8" s="127" t="str">
        <f t="shared" si="21"/>
        <v>NA</v>
      </c>
      <c r="CK8" s="127" t="str">
        <f t="shared" si="9"/>
        <v>NA</v>
      </c>
      <c r="CL8" s="127" t="str">
        <f t="shared" si="10"/>
        <v>NA</v>
      </c>
      <c r="CM8" s="164" t="str">
        <f t="shared" si="11"/>
        <v>NA</v>
      </c>
      <c r="CN8" s="69"/>
      <c r="CO8" s="69"/>
      <c r="CP8" s="69"/>
      <c r="CQ8" s="69"/>
      <c r="CR8" s="69"/>
      <c r="CS8" s="69"/>
      <c r="CT8" s="69"/>
      <c r="CU8" s="69"/>
      <c r="CV8" s="69"/>
      <c r="CW8" s="69"/>
      <c r="CX8" s="69"/>
    </row>
    <row r="9" spans="1:102">
      <c r="A9" s="339"/>
      <c r="B9" s="143">
        <v>14</v>
      </c>
      <c r="C9" s="100">
        <f t="shared" si="22"/>
        <v>3.2291666666642413</v>
      </c>
      <c r="D9" s="144">
        <v>1</v>
      </c>
      <c r="E9" s="145">
        <v>0.1</v>
      </c>
      <c r="F9" s="146">
        <f t="shared" si="37"/>
        <v>2.651933701655753E-2</v>
      </c>
      <c r="G9" s="147">
        <f t="shared" ref="G9:G13" si="38">D9/F9</f>
        <v>37.708333333357587</v>
      </c>
      <c r="H9" s="148">
        <v>149.58000000000001</v>
      </c>
      <c r="I9" s="148">
        <v>88.317610062893095</v>
      </c>
      <c r="J9" s="145">
        <f t="shared" si="23"/>
        <v>3.9667624309366754</v>
      </c>
      <c r="K9" s="145">
        <f t="shared" si="12"/>
        <v>2.3421244657547744</v>
      </c>
      <c r="L9" s="98">
        <v>7.56</v>
      </c>
      <c r="M9" s="99">
        <v>0</v>
      </c>
      <c r="N9" s="99">
        <v>2</v>
      </c>
      <c r="O9" s="99">
        <v>4</v>
      </c>
      <c r="P9" s="99">
        <v>2</v>
      </c>
      <c r="Q9" s="100">
        <v>7.27</v>
      </c>
      <c r="R9" s="149" t="s">
        <v>889</v>
      </c>
      <c r="S9" s="150">
        <v>25.192785202293109</v>
      </c>
      <c r="T9" s="151">
        <v>17.338355835405359</v>
      </c>
      <c r="U9" s="151">
        <v>4.0740199101650483E-3</v>
      </c>
      <c r="V9" s="151">
        <v>0.22253498922073858</v>
      </c>
      <c r="W9" s="151">
        <v>28.67</v>
      </c>
      <c r="X9" s="152">
        <v>3.46</v>
      </c>
      <c r="Y9" s="153">
        <v>0</v>
      </c>
      <c r="Z9" s="152">
        <v>0.87694417290448379</v>
      </c>
      <c r="AA9" s="152">
        <v>0</v>
      </c>
      <c r="AB9" s="152">
        <v>0</v>
      </c>
      <c r="AC9" s="152">
        <v>0</v>
      </c>
      <c r="AD9" s="152">
        <v>0</v>
      </c>
      <c r="AE9" s="152">
        <v>0</v>
      </c>
      <c r="AF9" s="152">
        <v>0</v>
      </c>
      <c r="AG9" s="152">
        <v>1.3272668562878673</v>
      </c>
      <c r="AH9" s="152">
        <v>0</v>
      </c>
      <c r="AI9" s="152">
        <v>0</v>
      </c>
      <c r="AJ9" s="152">
        <v>0</v>
      </c>
      <c r="AK9" s="152">
        <v>0</v>
      </c>
      <c r="AL9" s="152">
        <v>0</v>
      </c>
      <c r="AM9" s="99">
        <f t="shared" si="24"/>
        <v>1.3272668562878673</v>
      </c>
      <c r="AN9" s="99">
        <f t="shared" si="25"/>
        <v>1.3272668562878673</v>
      </c>
      <c r="AO9" s="100">
        <f t="shared" si="26"/>
        <v>0</v>
      </c>
      <c r="AP9" s="154">
        <v>4600</v>
      </c>
      <c r="AQ9" s="155" t="s">
        <v>1006</v>
      </c>
      <c r="AR9" s="151">
        <v>66.214056500976525</v>
      </c>
      <c r="AS9" s="151">
        <v>33.754517365436179</v>
      </c>
      <c r="AT9" s="151">
        <v>3.1426133587294146E-2</v>
      </c>
      <c r="AU9" s="152">
        <f>IF(AP9="NA","NA",AP9/1000/C9*'[2]Conversion constants'!$B$16)</f>
        <v>1.3273292875505833</v>
      </c>
      <c r="AV9" s="151">
        <f>IF($AP9="NA","NA",$AP9*AR9/100/1000/$C9*'[2]Conversion constants'!$B$16)</f>
        <v>0.87887856441275258</v>
      </c>
      <c r="AW9" s="156">
        <f t="shared" si="13"/>
        <v>0.18973428026790895</v>
      </c>
      <c r="AX9" s="156">
        <f t="shared" si="13"/>
        <v>0.32134535368725914</v>
      </c>
      <c r="AY9" s="157">
        <f t="shared" si="14"/>
        <v>0.86271155938877375</v>
      </c>
      <c r="AZ9" s="98">
        <f t="shared" si="27"/>
        <v>0</v>
      </c>
      <c r="BA9" s="99">
        <f t="shared" si="28"/>
        <v>4.1102457485074503E-2</v>
      </c>
      <c r="BB9" s="99">
        <f t="shared" si="29"/>
        <v>0</v>
      </c>
      <c r="BC9" s="99">
        <f t="shared" si="30"/>
        <v>0</v>
      </c>
      <c r="BD9" s="99">
        <f t="shared" si="31"/>
        <v>0</v>
      </c>
      <c r="BE9" s="99">
        <f t="shared" si="32"/>
        <v>0</v>
      </c>
      <c r="BF9" s="99">
        <f t="shared" si="33"/>
        <v>0</v>
      </c>
      <c r="BG9" s="99">
        <f t="shared" si="34"/>
        <v>4.1102457485074503E-2</v>
      </c>
      <c r="BH9" s="99">
        <f t="shared" si="35"/>
        <v>4.1102457485074503E-2</v>
      </c>
      <c r="BI9" s="100">
        <f t="shared" si="36"/>
        <v>0</v>
      </c>
      <c r="BJ9" s="98">
        <f>[2]Feedstock!$C$22/$G8</f>
        <v>4.1992477858207984E-2</v>
      </c>
      <c r="BK9" s="124">
        <f>[2]Feedstock!$C$24/$G8</f>
        <v>2.9545338124895775E-2</v>
      </c>
      <c r="BL9" s="124">
        <f>[2]Feedstock!$C$26/$G8</f>
        <v>9.1817120447755946E-3</v>
      </c>
      <c r="BM9" s="99">
        <v>0</v>
      </c>
      <c r="BN9" s="99">
        <v>0</v>
      </c>
      <c r="BO9" s="99">
        <v>0</v>
      </c>
      <c r="BP9" s="99">
        <v>0</v>
      </c>
      <c r="BQ9" s="99">
        <f t="shared" si="1"/>
        <v>8.071952802787935E-2</v>
      </c>
      <c r="BR9" s="99">
        <f t="shared" si="2"/>
        <v>8.071952802787935E-2</v>
      </c>
      <c r="BS9" s="100">
        <f t="shared" si="3"/>
        <v>0</v>
      </c>
      <c r="BT9" s="98">
        <f t="shared" si="4"/>
        <v>-4.1992477858207984E-2</v>
      </c>
      <c r="BU9" s="99">
        <f t="shared" si="4"/>
        <v>1.1557119360178728E-2</v>
      </c>
      <c r="BV9" s="99">
        <f t="shared" si="4"/>
        <v>-9.1817120447755946E-3</v>
      </c>
      <c r="BW9" s="99">
        <f t="shared" si="4"/>
        <v>0</v>
      </c>
      <c r="BX9" s="99">
        <f t="shared" si="4"/>
        <v>0</v>
      </c>
      <c r="BY9" s="99">
        <f t="shared" si="4"/>
        <v>0</v>
      </c>
      <c r="BZ9" s="99">
        <f t="shared" si="4"/>
        <v>0</v>
      </c>
      <c r="CA9" s="99">
        <f t="shared" si="5"/>
        <v>-3.9617070542804847E-2</v>
      </c>
      <c r="CB9" s="99">
        <f t="shared" si="6"/>
        <v>-3.9617070542804847E-2</v>
      </c>
      <c r="CC9" s="100">
        <f t="shared" si="7"/>
        <v>0</v>
      </c>
      <c r="CD9" s="104">
        <f t="shared" si="15"/>
        <v>-9.0654305221527908E-3</v>
      </c>
      <c r="CE9" s="104">
        <f t="shared" si="16"/>
        <v>2.4949769087143411E-3</v>
      </c>
      <c r="CF9" s="104">
        <f t="shared" si="17"/>
        <v>-1.9821686373779194E-3</v>
      </c>
      <c r="CG9" s="104">
        <f t="shared" si="18"/>
        <v>0</v>
      </c>
      <c r="CH9" s="104">
        <f t="shared" si="19"/>
        <v>0</v>
      </c>
      <c r="CI9" s="104">
        <f t="shared" si="20"/>
        <v>0</v>
      </c>
      <c r="CJ9" s="104">
        <f t="shared" si="21"/>
        <v>0</v>
      </c>
      <c r="CK9" s="104">
        <f t="shared" si="9"/>
        <v>-8.5526222508163687E-3</v>
      </c>
      <c r="CL9" s="104">
        <f t="shared" si="10"/>
        <v>-8.5526222508163687E-3</v>
      </c>
      <c r="CM9" s="203">
        <f t="shared" si="11"/>
        <v>0</v>
      </c>
      <c r="CN9" s="69"/>
      <c r="CO9" s="69"/>
      <c r="CP9" s="69"/>
      <c r="CQ9" s="69"/>
      <c r="CR9" s="69"/>
      <c r="CS9" s="69"/>
      <c r="CT9" s="69"/>
      <c r="CU9" s="69"/>
      <c r="CV9" s="69"/>
      <c r="CW9" s="69"/>
      <c r="CX9" s="69"/>
    </row>
    <row r="10" spans="1:102">
      <c r="A10" s="340" t="s">
        <v>1011</v>
      </c>
      <c r="B10" s="105">
        <v>17.770833333335759</v>
      </c>
      <c r="C10" s="115">
        <f t="shared" si="22"/>
        <v>3.7708333333357587</v>
      </c>
      <c r="D10" s="107">
        <v>1</v>
      </c>
      <c r="E10" s="108">
        <v>0.1</v>
      </c>
      <c r="F10" s="109">
        <f t="shared" si="37"/>
        <v>3.096774193550713E-2</v>
      </c>
      <c r="G10" s="110">
        <f t="shared" si="38"/>
        <v>32.291666666642413</v>
      </c>
      <c r="H10" s="111">
        <v>296.97500000000002</v>
      </c>
      <c r="I10" s="111">
        <v>163.063915918383</v>
      </c>
      <c r="J10" s="108">
        <f t="shared" si="23"/>
        <v>9.19664516129723</v>
      </c>
      <c r="K10" s="108">
        <f t="shared" si="12"/>
        <v>5.0497212671537177</v>
      </c>
      <c r="L10" s="113">
        <v>7.65</v>
      </c>
      <c r="M10" s="114">
        <v>0</v>
      </c>
      <c r="N10" s="114">
        <v>2</v>
      </c>
      <c r="O10" s="114">
        <v>0</v>
      </c>
      <c r="P10" s="114">
        <v>2</v>
      </c>
      <c r="Q10" s="115">
        <v>7.24</v>
      </c>
      <c r="R10" s="116">
        <v>18.37</v>
      </c>
      <c r="S10" s="117" t="s">
        <v>889</v>
      </c>
      <c r="T10" s="97" t="s">
        <v>889</v>
      </c>
      <c r="U10" s="97" t="s">
        <v>889</v>
      </c>
      <c r="V10" s="97" t="s">
        <v>889</v>
      </c>
      <c r="W10" s="97">
        <v>29.41</v>
      </c>
      <c r="X10" s="118">
        <v>3.29</v>
      </c>
      <c r="Y10" s="158" t="s">
        <v>889</v>
      </c>
      <c r="Z10" s="159" t="s">
        <v>889</v>
      </c>
      <c r="AA10" s="159" t="s">
        <v>889</v>
      </c>
      <c r="AB10" s="159" t="s">
        <v>889</v>
      </c>
      <c r="AC10" s="159" t="s">
        <v>889</v>
      </c>
      <c r="AD10" s="159" t="s">
        <v>889</v>
      </c>
      <c r="AE10" s="159" t="s">
        <v>889</v>
      </c>
      <c r="AF10" s="118" t="s">
        <v>889</v>
      </c>
      <c r="AG10" s="118" t="s">
        <v>889</v>
      </c>
      <c r="AH10" s="118" t="s">
        <v>889</v>
      </c>
      <c r="AI10" s="118" t="s">
        <v>889</v>
      </c>
      <c r="AJ10" s="118" t="s">
        <v>889</v>
      </c>
      <c r="AK10" s="118" t="s">
        <v>889</v>
      </c>
      <c r="AL10" s="118" t="s">
        <v>889</v>
      </c>
      <c r="AM10" s="114" t="str">
        <f t="shared" si="24"/>
        <v>NA</v>
      </c>
      <c r="AN10" s="114" t="str">
        <f t="shared" si="25"/>
        <v>NA</v>
      </c>
      <c r="AO10" s="115" t="str">
        <f t="shared" si="26"/>
        <v>NA</v>
      </c>
      <c r="AP10" s="120" t="s">
        <v>889</v>
      </c>
      <c r="AQ10" s="140" t="s">
        <v>1005</v>
      </c>
      <c r="AR10" s="97">
        <v>69.602493564509274</v>
      </c>
      <c r="AS10" s="97">
        <v>30.385146062249628</v>
      </c>
      <c r="AT10" s="97">
        <v>1.2360373241089099E-2</v>
      </c>
      <c r="AU10" s="118" t="str">
        <f>IF(AP10="NA","NA",AP10/1000/C10*'[2]Conversion constants'!$B$16)</f>
        <v>NA</v>
      </c>
      <c r="AV10" s="97" t="str">
        <f>IF($AP10="NA","NA",$AP10*AR10/100/1000/$C10*'[2]Conversion constants'!$B$16)</f>
        <v>NA</v>
      </c>
      <c r="AW10" s="160" t="str">
        <f t="shared" si="13"/>
        <v>NA</v>
      </c>
      <c r="AX10" s="160" t="str">
        <f t="shared" si="13"/>
        <v>NA</v>
      </c>
      <c r="AY10" s="122" t="str">
        <f t="shared" si="14"/>
        <v>NA</v>
      </c>
      <c r="AZ10" s="113" t="str">
        <f t="shared" si="27"/>
        <v>NA</v>
      </c>
      <c r="BA10" s="114" t="str">
        <f t="shared" si="28"/>
        <v>NA</v>
      </c>
      <c r="BB10" s="114" t="str">
        <f t="shared" si="29"/>
        <v>NA</v>
      </c>
      <c r="BC10" s="114" t="str">
        <f t="shared" si="30"/>
        <v>NA</v>
      </c>
      <c r="BD10" s="114" t="str">
        <f t="shared" si="31"/>
        <v>NA</v>
      </c>
      <c r="BE10" s="114" t="str">
        <f t="shared" si="32"/>
        <v>NA</v>
      </c>
      <c r="BF10" s="114" t="str">
        <f t="shared" si="33"/>
        <v>NA</v>
      </c>
      <c r="BG10" s="114" t="str">
        <f t="shared" si="34"/>
        <v>NA</v>
      </c>
      <c r="BH10" s="114" t="str">
        <f t="shared" si="35"/>
        <v>NA</v>
      </c>
      <c r="BI10" s="115" t="str">
        <f t="shared" si="36"/>
        <v>NA</v>
      </c>
      <c r="BJ10" s="113">
        <f>[2]Feedstock!$G$22/$G9</f>
        <v>2.5090302282371812E-2</v>
      </c>
      <c r="BK10" s="114">
        <f>[2]Feedstock!$G$24/$G9</f>
        <v>2.5393793735203469E-2</v>
      </c>
      <c r="BL10" s="114">
        <f>[2]Feedstock!$G$26/$G9</f>
        <v>1.6914846510056633E-2</v>
      </c>
      <c r="BM10" s="114">
        <v>0</v>
      </c>
      <c r="BN10" s="114">
        <v>0</v>
      </c>
      <c r="BO10" s="114">
        <v>0</v>
      </c>
      <c r="BP10" s="114">
        <v>0</v>
      </c>
      <c r="BQ10" s="114">
        <f t="shared" ref="BQ10:BQ16" si="39">IF(BJ10="NA","NA",SUM(BJ10:BP10))</f>
        <v>6.7398942527631914E-2</v>
      </c>
      <c r="BR10" s="114">
        <f t="shared" si="2"/>
        <v>6.7398942527631914E-2</v>
      </c>
      <c r="BS10" s="115">
        <f t="shared" si="3"/>
        <v>0</v>
      </c>
      <c r="BT10" s="113" t="str">
        <f t="shared" si="4"/>
        <v>NA</v>
      </c>
      <c r="BU10" s="114" t="str">
        <f t="shared" si="4"/>
        <v>NA</v>
      </c>
      <c r="BV10" s="114" t="str">
        <f t="shared" si="4"/>
        <v>NA</v>
      </c>
      <c r="BW10" s="114" t="str">
        <f t="shared" si="4"/>
        <v>NA</v>
      </c>
      <c r="BX10" s="114" t="str">
        <f t="shared" si="4"/>
        <v>NA</v>
      </c>
      <c r="BY10" s="114" t="str">
        <f t="shared" si="4"/>
        <v>NA</v>
      </c>
      <c r="BZ10" s="114" t="str">
        <f t="shared" si="4"/>
        <v>NA</v>
      </c>
      <c r="CA10" s="114" t="str">
        <f t="shared" si="5"/>
        <v>NA</v>
      </c>
      <c r="CB10" s="114" t="str">
        <f t="shared" si="6"/>
        <v>NA</v>
      </c>
      <c r="CC10" s="115" t="str">
        <f t="shared" si="7"/>
        <v>NA</v>
      </c>
      <c r="CD10" s="161" t="str">
        <f t="shared" si="15"/>
        <v>NA</v>
      </c>
      <c r="CE10" s="161" t="str">
        <f t="shared" si="16"/>
        <v>NA</v>
      </c>
      <c r="CF10" s="161" t="str">
        <f t="shared" si="17"/>
        <v>NA</v>
      </c>
      <c r="CG10" s="161" t="str">
        <f t="shared" si="18"/>
        <v>NA</v>
      </c>
      <c r="CH10" s="161" t="str">
        <f t="shared" si="19"/>
        <v>NA</v>
      </c>
      <c r="CI10" s="161" t="str">
        <f t="shared" si="20"/>
        <v>NA</v>
      </c>
      <c r="CJ10" s="161" t="str">
        <f t="shared" si="21"/>
        <v>NA</v>
      </c>
      <c r="CK10" s="161" t="str">
        <f t="shared" ref="CK10:CK15" si="40">IF(CD10="NA","NA",SUM(CD10:CJ10))</f>
        <v>NA</v>
      </c>
      <c r="CL10" s="161" t="str">
        <f t="shared" si="10"/>
        <v>NA</v>
      </c>
      <c r="CM10" s="205" t="str">
        <f t="shared" si="11"/>
        <v>NA</v>
      </c>
      <c r="CN10" s="69"/>
      <c r="CO10" s="69"/>
      <c r="CP10" s="69"/>
      <c r="CQ10" s="69"/>
      <c r="CR10" s="69"/>
      <c r="CS10" s="69"/>
      <c r="CT10" s="69"/>
      <c r="CU10" s="69"/>
      <c r="CV10" s="69"/>
      <c r="CW10" s="69"/>
      <c r="CX10" s="69"/>
    </row>
    <row r="11" spans="1:102">
      <c r="A11" s="341"/>
      <c r="B11" s="128">
        <v>21</v>
      </c>
      <c r="C11" s="125">
        <f t="shared" si="22"/>
        <v>3.2291666666642413</v>
      </c>
      <c r="D11" s="129">
        <v>1</v>
      </c>
      <c r="E11" s="130">
        <v>0.1</v>
      </c>
      <c r="F11" s="131">
        <f t="shared" si="37"/>
        <v>2.651933701655753E-2</v>
      </c>
      <c r="G11" s="132">
        <f t="shared" si="38"/>
        <v>37.708333333357587</v>
      </c>
      <c r="H11" s="112">
        <v>296.97500000000002</v>
      </c>
      <c r="I11" s="112">
        <v>163.063915918383</v>
      </c>
      <c r="J11" s="130">
        <f t="shared" si="23"/>
        <v>7.875580110492173</v>
      </c>
      <c r="K11" s="130">
        <f t="shared" si="12"/>
        <v>4.3243469414791988</v>
      </c>
      <c r="L11" s="123">
        <v>7.63</v>
      </c>
      <c r="M11" s="124">
        <v>0</v>
      </c>
      <c r="N11" s="124">
        <v>2</v>
      </c>
      <c r="O11" s="124">
        <v>0</v>
      </c>
      <c r="P11" s="124">
        <v>2</v>
      </c>
      <c r="Q11" s="125">
        <v>7.38</v>
      </c>
      <c r="R11" s="133">
        <v>19.940000000000001</v>
      </c>
      <c r="S11" s="134">
        <v>24.786896663745168</v>
      </c>
      <c r="T11" s="135">
        <v>17.581486236114209</v>
      </c>
      <c r="U11" s="135">
        <v>9.7308766375830049E-3</v>
      </c>
      <c r="V11" s="135">
        <v>4.8388868921694701E-2</v>
      </c>
      <c r="W11" s="135">
        <v>29.67</v>
      </c>
      <c r="X11" s="136">
        <v>5.9</v>
      </c>
      <c r="Y11" s="142">
        <v>0</v>
      </c>
      <c r="Z11" s="136">
        <v>2.3119960977436134</v>
      </c>
      <c r="AA11" s="136">
        <v>0</v>
      </c>
      <c r="AB11" s="136">
        <v>0</v>
      </c>
      <c r="AC11" s="136">
        <v>0</v>
      </c>
      <c r="AD11" s="136">
        <v>0</v>
      </c>
      <c r="AE11" s="136">
        <v>0</v>
      </c>
      <c r="AF11" s="136">
        <v>0</v>
      </c>
      <c r="AG11" s="136">
        <v>3.4992373371254688</v>
      </c>
      <c r="AH11" s="136">
        <v>0</v>
      </c>
      <c r="AI11" s="136">
        <v>0</v>
      </c>
      <c r="AJ11" s="136">
        <v>0</v>
      </c>
      <c r="AK11" s="136">
        <v>0</v>
      </c>
      <c r="AL11" s="136">
        <v>0</v>
      </c>
      <c r="AM11" s="124">
        <f t="shared" si="24"/>
        <v>3.4992373371254688</v>
      </c>
      <c r="AN11" s="124">
        <f t="shared" si="25"/>
        <v>3.4992373371254688</v>
      </c>
      <c r="AO11" s="125">
        <f t="shared" si="26"/>
        <v>0</v>
      </c>
      <c r="AP11" s="139">
        <v>5460</v>
      </c>
      <c r="AQ11" s="140" t="s">
        <v>1006</v>
      </c>
      <c r="AR11" s="135">
        <v>61.648162510355654</v>
      </c>
      <c r="AS11" s="135">
        <v>38.321727368767206</v>
      </c>
      <c r="AT11" s="135">
        <v>3.0110120877142349E-2</v>
      </c>
      <c r="AU11" s="136">
        <f>IF(AP11="NA","NA",AP11/1000/C11*'[2]Conversion constants'!$B$16)</f>
        <v>1.5754821543535185</v>
      </c>
      <c r="AV11" s="136">
        <f>IF($AP11="NA","NA",$AP11*AR11/100/1000/$C11*'[2]Conversion constants'!$B$16)</f>
        <v>0.97125579883750945</v>
      </c>
      <c r="AW11" s="162">
        <f t="shared" si="13"/>
        <v>0.1056097937675035</v>
      </c>
      <c r="AX11" s="162">
        <f t="shared" si="13"/>
        <v>0.19233849700875849</v>
      </c>
      <c r="AY11" s="141">
        <f t="shared" si="14"/>
        <v>1.6891347865118616</v>
      </c>
      <c r="AZ11" s="123">
        <f t="shared" si="27"/>
        <v>0</v>
      </c>
      <c r="BA11" s="124">
        <f t="shared" si="28"/>
        <v>0.10836347882719267</v>
      </c>
      <c r="BB11" s="124">
        <f t="shared" si="29"/>
        <v>0</v>
      </c>
      <c r="BC11" s="124">
        <f t="shared" si="30"/>
        <v>0</v>
      </c>
      <c r="BD11" s="124">
        <f t="shared" si="31"/>
        <v>0</v>
      </c>
      <c r="BE11" s="124">
        <f t="shared" si="32"/>
        <v>0</v>
      </c>
      <c r="BF11" s="124">
        <f t="shared" si="33"/>
        <v>0</v>
      </c>
      <c r="BG11" s="124">
        <f t="shared" si="34"/>
        <v>0.10836347882719267</v>
      </c>
      <c r="BH11" s="124">
        <f t="shared" si="35"/>
        <v>0.10836347882719267</v>
      </c>
      <c r="BI11" s="125">
        <f t="shared" si="36"/>
        <v>0</v>
      </c>
      <c r="BJ11" s="123">
        <f>[2]Feedstock!$G$22/$G10</f>
        <v>2.9298998149133094E-2</v>
      </c>
      <c r="BK11" s="124">
        <f>[2]Feedstock!$G$24/$G10</f>
        <v>2.9653397845666039E-2</v>
      </c>
      <c r="BL11" s="124">
        <f>[2]Feedstock!$G$26/$G10</f>
        <v>1.9752175602093674E-2</v>
      </c>
      <c r="BM11" s="124">
        <v>0</v>
      </c>
      <c r="BN11" s="124">
        <v>0</v>
      </c>
      <c r="BO11" s="124">
        <v>0</v>
      </c>
      <c r="BP11" s="124">
        <v>0</v>
      </c>
      <c r="BQ11" s="124">
        <f t="shared" si="39"/>
        <v>7.8704571596892814E-2</v>
      </c>
      <c r="BR11" s="124">
        <f t="shared" si="2"/>
        <v>7.8704571596892814E-2</v>
      </c>
      <c r="BS11" s="125">
        <f t="shared" si="3"/>
        <v>0</v>
      </c>
      <c r="BT11" s="123">
        <f t="shared" si="4"/>
        <v>-2.9298998149133094E-2</v>
      </c>
      <c r="BU11" s="124">
        <f t="shared" si="4"/>
        <v>7.8710080981526639E-2</v>
      </c>
      <c r="BV11" s="124">
        <f t="shared" si="4"/>
        <v>-1.9752175602093674E-2</v>
      </c>
      <c r="BW11" s="124">
        <f t="shared" si="4"/>
        <v>0</v>
      </c>
      <c r="BX11" s="124">
        <f t="shared" si="4"/>
        <v>0</v>
      </c>
      <c r="BY11" s="124">
        <f t="shared" si="4"/>
        <v>0</v>
      </c>
      <c r="BZ11" s="124">
        <f t="shared" si="4"/>
        <v>0</v>
      </c>
      <c r="CA11" s="124">
        <f t="shared" si="5"/>
        <v>2.9658907230299871E-2</v>
      </c>
      <c r="CB11" s="124">
        <f t="shared" si="6"/>
        <v>2.9658907230299871E-2</v>
      </c>
      <c r="CC11" s="125">
        <f t="shared" si="7"/>
        <v>0</v>
      </c>
      <c r="CD11" s="127">
        <f t="shared" si="15"/>
        <v>-3.1858354470860471E-3</v>
      </c>
      <c r="CE11" s="127">
        <f t="shared" si="16"/>
        <v>8.5585645201107455E-3</v>
      </c>
      <c r="CF11" s="127">
        <f t="shared" si="17"/>
        <v>-2.1477588028749753E-3</v>
      </c>
      <c r="CG11" s="127">
        <f t="shared" si="18"/>
        <v>0</v>
      </c>
      <c r="CH11" s="127">
        <f t="shared" si="19"/>
        <v>0</v>
      </c>
      <c r="CI11" s="127">
        <f t="shared" si="20"/>
        <v>0</v>
      </c>
      <c r="CJ11" s="127">
        <f t="shared" si="21"/>
        <v>0</v>
      </c>
      <c r="CK11" s="127">
        <f t="shared" si="40"/>
        <v>3.2249702701497235E-3</v>
      </c>
      <c r="CL11" s="127">
        <f t="shared" si="10"/>
        <v>3.2249702701497235E-3</v>
      </c>
      <c r="CM11" s="164">
        <f t="shared" si="11"/>
        <v>0</v>
      </c>
      <c r="CN11" s="69"/>
      <c r="CO11" s="69"/>
      <c r="CP11" s="69"/>
      <c r="CQ11" s="69"/>
      <c r="CR11" s="69"/>
      <c r="CS11" s="69"/>
      <c r="CT11" s="69"/>
      <c r="CU11" s="69"/>
      <c r="CV11" s="69"/>
      <c r="CW11" s="69"/>
      <c r="CX11" s="69"/>
    </row>
    <row r="12" spans="1:102">
      <c r="A12" s="341"/>
      <c r="B12" s="128">
        <v>24.770833333335759</v>
      </c>
      <c r="C12" s="125">
        <f t="shared" si="22"/>
        <v>3.7708333333357587</v>
      </c>
      <c r="D12" s="129">
        <v>1</v>
      </c>
      <c r="E12" s="130">
        <v>0.1</v>
      </c>
      <c r="F12" s="131">
        <f t="shared" si="37"/>
        <v>3.096774193550713E-2</v>
      </c>
      <c r="G12" s="132">
        <f t="shared" si="38"/>
        <v>32.291666666642413</v>
      </c>
      <c r="H12" s="112">
        <v>296.97500000000002</v>
      </c>
      <c r="I12" s="112">
        <v>163.063915918383</v>
      </c>
      <c r="J12" s="130">
        <f t="shared" si="23"/>
        <v>9.19664516129723</v>
      </c>
      <c r="K12" s="130">
        <f t="shared" si="12"/>
        <v>5.0497212671537177</v>
      </c>
      <c r="L12" s="123">
        <v>7.46</v>
      </c>
      <c r="M12" s="124">
        <v>0</v>
      </c>
      <c r="N12" s="124">
        <v>2</v>
      </c>
      <c r="O12" s="124">
        <v>0</v>
      </c>
      <c r="P12" s="124">
        <v>2</v>
      </c>
      <c r="Q12" s="125">
        <v>7.06</v>
      </c>
      <c r="R12" s="133">
        <v>19.37</v>
      </c>
      <c r="S12" s="134">
        <v>24.694024091242028</v>
      </c>
      <c r="T12" s="135">
        <v>18.183516457380378</v>
      </c>
      <c r="U12" s="135">
        <v>0.40866740455139361</v>
      </c>
      <c r="V12" s="135">
        <v>0.51589418704100398</v>
      </c>
      <c r="W12" s="135">
        <v>31.56</v>
      </c>
      <c r="X12" s="136">
        <v>7.14</v>
      </c>
      <c r="Y12" s="142">
        <v>0</v>
      </c>
      <c r="Z12" s="136">
        <v>2.9682700678682559</v>
      </c>
      <c r="AA12" s="136">
        <v>0</v>
      </c>
      <c r="AB12" s="136">
        <v>0</v>
      </c>
      <c r="AC12" s="136">
        <v>0</v>
      </c>
      <c r="AD12" s="136">
        <v>0</v>
      </c>
      <c r="AE12" s="136">
        <v>0</v>
      </c>
      <c r="AF12" s="136">
        <v>0</v>
      </c>
      <c r="AG12" s="136">
        <v>4.4925168594762788</v>
      </c>
      <c r="AH12" s="136">
        <v>0</v>
      </c>
      <c r="AI12" s="136">
        <v>0</v>
      </c>
      <c r="AJ12" s="136">
        <v>0</v>
      </c>
      <c r="AK12" s="136">
        <v>0</v>
      </c>
      <c r="AL12" s="136">
        <v>0</v>
      </c>
      <c r="AM12" s="124">
        <f t="shared" si="24"/>
        <v>4.4925168594762788</v>
      </c>
      <c r="AN12" s="124">
        <f t="shared" si="25"/>
        <v>4.4925168594762788</v>
      </c>
      <c r="AO12" s="125">
        <f t="shared" si="26"/>
        <v>0</v>
      </c>
      <c r="AP12" s="139" t="s">
        <v>889</v>
      </c>
      <c r="AQ12" s="140" t="s">
        <v>1005</v>
      </c>
      <c r="AR12" s="135">
        <v>67.428009039557963</v>
      </c>
      <c r="AS12" s="135">
        <v>32.542542990458863</v>
      </c>
      <c r="AT12" s="135">
        <v>2.9447969983181863E-2</v>
      </c>
      <c r="AU12" s="136" t="str">
        <f>IF(AP12="NA","NA",AP12/1000/C12*'[2]Conversion constants'!$B$16)</f>
        <v>NA</v>
      </c>
      <c r="AV12" s="135" t="str">
        <f>IF($AP12="NA","NA",$AP12*AR12/100/1000/$C12*'[2]Conversion constants'!$B$16)</f>
        <v>NA</v>
      </c>
      <c r="AW12" s="162" t="str">
        <f t="shared" si="13"/>
        <v>NA</v>
      </c>
      <c r="AX12" s="162" t="str">
        <f t="shared" si="13"/>
        <v>NA</v>
      </c>
      <c r="AY12" s="141">
        <f t="shared" si="14"/>
        <v>1.6332099497699906</v>
      </c>
      <c r="AZ12" s="123">
        <f t="shared" si="27"/>
        <v>0</v>
      </c>
      <c r="BA12" s="124">
        <f t="shared" si="28"/>
        <v>0.11913856864901806</v>
      </c>
      <c r="BB12" s="124">
        <f t="shared" si="29"/>
        <v>0</v>
      </c>
      <c r="BC12" s="124">
        <f t="shared" si="30"/>
        <v>0</v>
      </c>
      <c r="BD12" s="124">
        <f t="shared" si="31"/>
        <v>0</v>
      </c>
      <c r="BE12" s="124">
        <f t="shared" si="32"/>
        <v>0</v>
      </c>
      <c r="BF12" s="124">
        <f t="shared" si="33"/>
        <v>0</v>
      </c>
      <c r="BG12" s="124">
        <f t="shared" si="34"/>
        <v>0.11913856864901806</v>
      </c>
      <c r="BH12" s="124">
        <f t="shared" si="35"/>
        <v>0.11913856864901806</v>
      </c>
      <c r="BI12" s="125">
        <f t="shared" si="36"/>
        <v>0</v>
      </c>
      <c r="BJ12" s="123">
        <f>[2]Feedstock!$G$22/$G11</f>
        <v>2.5090302282371812E-2</v>
      </c>
      <c r="BK12" s="124">
        <f>[2]Feedstock!$G$24/$G11</f>
        <v>2.5393793735203469E-2</v>
      </c>
      <c r="BL12" s="124">
        <f>[2]Feedstock!$G$26/$G11</f>
        <v>1.6914846510056633E-2</v>
      </c>
      <c r="BM12" s="124">
        <v>0</v>
      </c>
      <c r="BN12" s="124">
        <v>0</v>
      </c>
      <c r="BO12" s="124">
        <v>0</v>
      </c>
      <c r="BP12" s="124">
        <v>0</v>
      </c>
      <c r="BQ12" s="124">
        <f t="shared" si="39"/>
        <v>6.7398942527631914E-2</v>
      </c>
      <c r="BR12" s="124">
        <f t="shared" si="2"/>
        <v>6.7398942527631914E-2</v>
      </c>
      <c r="BS12" s="125">
        <f t="shared" si="3"/>
        <v>0</v>
      </c>
      <c r="BT12" s="123">
        <f t="shared" si="4"/>
        <v>-2.5090302282371812E-2</v>
      </c>
      <c r="BU12" s="124">
        <f t="shared" si="4"/>
        <v>9.3744774913814596E-2</v>
      </c>
      <c r="BV12" s="124">
        <f t="shared" si="4"/>
        <v>-1.6914846510056633E-2</v>
      </c>
      <c r="BW12" s="124">
        <f t="shared" si="4"/>
        <v>0</v>
      </c>
      <c r="BX12" s="124">
        <f t="shared" si="4"/>
        <v>0</v>
      </c>
      <c r="BY12" s="124">
        <f t="shared" si="4"/>
        <v>0</v>
      </c>
      <c r="BZ12" s="124">
        <f t="shared" si="4"/>
        <v>0</v>
      </c>
      <c r="CA12" s="124">
        <f t="shared" si="5"/>
        <v>5.1739626121386148E-2</v>
      </c>
      <c r="CB12" s="124">
        <f t="shared" si="6"/>
        <v>5.1739626121386148E-2</v>
      </c>
      <c r="CC12" s="125">
        <f t="shared" si="7"/>
        <v>0</v>
      </c>
      <c r="CD12" s="127">
        <f t="shared" si="15"/>
        <v>-3.1858354470860471E-3</v>
      </c>
      <c r="CE12" s="127">
        <f t="shared" si="16"/>
        <v>1.1903221553028701E-2</v>
      </c>
      <c r="CF12" s="127">
        <f t="shared" si="17"/>
        <v>-2.1477588028749749E-3</v>
      </c>
      <c r="CG12" s="127">
        <f t="shared" si="18"/>
        <v>0</v>
      </c>
      <c r="CH12" s="127">
        <f t="shared" si="19"/>
        <v>0</v>
      </c>
      <c r="CI12" s="127">
        <f t="shared" si="20"/>
        <v>0</v>
      </c>
      <c r="CJ12" s="127">
        <f t="shared" si="21"/>
        <v>0</v>
      </c>
      <c r="CK12" s="127">
        <f t="shared" si="40"/>
        <v>6.5696273030676801E-3</v>
      </c>
      <c r="CL12" s="127">
        <f t="shared" si="10"/>
        <v>6.5696273030676801E-3</v>
      </c>
      <c r="CM12" s="164">
        <f t="shared" si="11"/>
        <v>0</v>
      </c>
      <c r="CN12" s="69"/>
      <c r="CO12" s="69"/>
      <c r="CP12" s="69"/>
      <c r="CQ12" s="69"/>
      <c r="CR12" s="69"/>
      <c r="CS12" s="69"/>
      <c r="CT12" s="69"/>
      <c r="CU12" s="69"/>
      <c r="CV12" s="69"/>
      <c r="CW12" s="69"/>
      <c r="CX12" s="69"/>
    </row>
    <row r="13" spans="1:102">
      <c r="A13" s="341"/>
      <c r="B13" s="128">
        <v>28</v>
      </c>
      <c r="C13" s="125">
        <f t="shared" si="22"/>
        <v>3.2291666666642413</v>
      </c>
      <c r="D13" s="129">
        <v>1</v>
      </c>
      <c r="E13" s="130">
        <v>0.1</v>
      </c>
      <c r="F13" s="131">
        <f t="shared" si="37"/>
        <v>2.651933701655753E-2</v>
      </c>
      <c r="G13" s="132">
        <f t="shared" si="38"/>
        <v>37.708333333357587</v>
      </c>
      <c r="H13" s="112">
        <v>296.97500000000002</v>
      </c>
      <c r="I13" s="112">
        <v>163.063915918383</v>
      </c>
      <c r="J13" s="130">
        <f t="shared" si="23"/>
        <v>7.875580110492173</v>
      </c>
      <c r="K13" s="163">
        <f t="shared" si="12"/>
        <v>4.3243469414791988</v>
      </c>
      <c r="L13" s="77">
        <v>6.48</v>
      </c>
      <c r="M13" s="124">
        <v>20</v>
      </c>
      <c r="N13" s="124">
        <v>2</v>
      </c>
      <c r="O13" s="124">
        <v>0</v>
      </c>
      <c r="P13" s="124">
        <v>2</v>
      </c>
      <c r="Q13" s="79">
        <v>7.13</v>
      </c>
      <c r="R13" s="133">
        <v>19.7</v>
      </c>
      <c r="S13" s="134">
        <v>22.713798421946301</v>
      </c>
      <c r="T13" s="135">
        <v>16.409032005990618</v>
      </c>
      <c r="U13" s="135">
        <v>0.60304546847252449</v>
      </c>
      <c r="V13" s="135">
        <v>0.53152181569570567</v>
      </c>
      <c r="W13" s="135">
        <v>41.92</v>
      </c>
      <c r="X13" s="136">
        <v>15.92</v>
      </c>
      <c r="Y13" s="142">
        <v>2.6131956896321533</v>
      </c>
      <c r="Z13" s="136">
        <v>6.1809558995812033</v>
      </c>
      <c r="AA13" s="136">
        <v>0.61604202644247807</v>
      </c>
      <c r="AB13" s="136">
        <v>0.48704764246363014</v>
      </c>
      <c r="AC13" s="136">
        <v>0</v>
      </c>
      <c r="AD13" s="136">
        <v>0</v>
      </c>
      <c r="AE13" s="136">
        <v>0</v>
      </c>
      <c r="AF13" s="136">
        <v>2.78740873560763</v>
      </c>
      <c r="AG13" s="136">
        <v>9.3549602804472265</v>
      </c>
      <c r="AH13" s="136">
        <v>1.1200764117135966</v>
      </c>
      <c r="AI13" s="136">
        <v>0.99319519247485355</v>
      </c>
      <c r="AJ13" s="136">
        <v>0</v>
      </c>
      <c r="AK13" s="136">
        <v>0</v>
      </c>
      <c r="AL13" s="136">
        <v>0</v>
      </c>
      <c r="AM13" s="124">
        <f t="shared" si="24"/>
        <v>14.255640620243309</v>
      </c>
      <c r="AN13" s="124">
        <f t="shared" si="25"/>
        <v>14.255640620243309</v>
      </c>
      <c r="AO13" s="125">
        <f t="shared" si="26"/>
        <v>0</v>
      </c>
      <c r="AP13" s="139">
        <v>3710</v>
      </c>
      <c r="AQ13" s="140" t="s">
        <v>889</v>
      </c>
      <c r="AR13" s="135">
        <v>48.389310496479894</v>
      </c>
      <c r="AS13" s="135">
        <v>51.437540685071696</v>
      </c>
      <c r="AT13" s="135">
        <v>0.17314881844840715</v>
      </c>
      <c r="AU13" s="136">
        <f>IF(AP13="NA","NA",AP13/1000/C13*'[2]Conversion constants'!$B$16)</f>
        <v>1.0705199253940574</v>
      </c>
      <c r="AV13" s="135">
        <f>IF($AP13="NA","NA",$AP13*AR13/100/1000/$C13*'[2]Conversion constants'!$B$16)</f>
        <v>0.51801721062561534</v>
      </c>
      <c r="AW13" s="162">
        <f t="shared" si="13"/>
        <v>5.6326758458140461E-2</v>
      </c>
      <c r="AX13" s="162">
        <f t="shared" si="13"/>
        <v>0.10258332751851003</v>
      </c>
      <c r="AY13" s="141">
        <f t="shared" si="14"/>
        <v>1.8098264412646661</v>
      </c>
      <c r="AZ13" s="123">
        <f t="shared" si="27"/>
        <v>8.6319754393075307E-2</v>
      </c>
      <c r="BA13" s="124">
        <f t="shared" si="28"/>
        <v>0.28970199578180911</v>
      </c>
      <c r="BB13" s="124">
        <f t="shared" si="29"/>
        <v>3.4686237265995498E-2</v>
      </c>
      <c r="BC13" s="124">
        <f t="shared" si="30"/>
        <v>3.0757012412147598E-2</v>
      </c>
      <c r="BD13" s="124">
        <f t="shared" si="31"/>
        <v>0</v>
      </c>
      <c r="BE13" s="124">
        <f t="shared" si="32"/>
        <v>0</v>
      </c>
      <c r="BF13" s="124">
        <f t="shared" si="33"/>
        <v>0</v>
      </c>
      <c r="BG13" s="124">
        <f t="shared" si="34"/>
        <v>0.44146499985302756</v>
      </c>
      <c r="BH13" s="124">
        <f t="shared" si="35"/>
        <v>0.44146499985302756</v>
      </c>
      <c r="BI13" s="125">
        <f t="shared" si="36"/>
        <v>0</v>
      </c>
      <c r="BJ13" s="123">
        <f>[2]Feedstock!$G$22/$G12</f>
        <v>2.9298998149133094E-2</v>
      </c>
      <c r="BK13" s="124">
        <f>[2]Feedstock!$G$24/$G12</f>
        <v>2.9653397845666039E-2</v>
      </c>
      <c r="BL13" s="124">
        <f>[2]Feedstock!$G$26/$G12</f>
        <v>1.9752175602093674E-2</v>
      </c>
      <c r="BM13" s="124">
        <v>0</v>
      </c>
      <c r="BN13" s="124">
        <v>0</v>
      </c>
      <c r="BO13" s="124">
        <v>0</v>
      </c>
      <c r="BP13" s="124">
        <v>0</v>
      </c>
      <c r="BQ13" s="124">
        <f t="shared" si="39"/>
        <v>7.8704571596892814E-2</v>
      </c>
      <c r="BR13" s="124">
        <f t="shared" si="2"/>
        <v>7.8704571596892814E-2</v>
      </c>
      <c r="BS13" s="125">
        <f t="shared" si="3"/>
        <v>0</v>
      </c>
      <c r="BT13" s="123">
        <f t="shared" si="4"/>
        <v>5.7020756243942212E-2</v>
      </c>
      <c r="BU13" s="124">
        <f t="shared" si="4"/>
        <v>0.26004859793614304</v>
      </c>
      <c r="BV13" s="124">
        <f t="shared" si="4"/>
        <v>1.4934061663901824E-2</v>
      </c>
      <c r="BW13" s="124">
        <f t="shared" si="4"/>
        <v>3.0757012412147598E-2</v>
      </c>
      <c r="BX13" s="124">
        <f t="shared" si="4"/>
        <v>0</v>
      </c>
      <c r="BY13" s="124">
        <f t="shared" si="4"/>
        <v>0</v>
      </c>
      <c r="BZ13" s="124">
        <f t="shared" si="4"/>
        <v>0</v>
      </c>
      <c r="CA13" s="124">
        <f t="shared" si="5"/>
        <v>0.36276042825613469</v>
      </c>
      <c r="CB13" s="124">
        <f t="shared" si="6"/>
        <v>0.36276042825613469</v>
      </c>
      <c r="CC13" s="125">
        <f t="shared" si="7"/>
        <v>0</v>
      </c>
      <c r="CD13" s="127">
        <f t="shared" si="15"/>
        <v>6.2001692186522466E-3</v>
      </c>
      <c r="CE13" s="127">
        <f t="shared" si="16"/>
        <v>2.8276463142290244E-2</v>
      </c>
      <c r="CF13" s="127">
        <f t="shared" si="17"/>
        <v>1.6238597229726438E-3</v>
      </c>
      <c r="CG13" s="127">
        <f t="shared" si="18"/>
        <v>3.3443730700390725E-3</v>
      </c>
      <c r="CH13" s="127">
        <f t="shared" si="19"/>
        <v>0</v>
      </c>
      <c r="CI13" s="127">
        <f t="shared" si="20"/>
        <v>0</v>
      </c>
      <c r="CJ13" s="127">
        <f t="shared" si="21"/>
        <v>0</v>
      </c>
      <c r="CK13" s="127">
        <f t="shared" si="40"/>
        <v>3.9444865153954206E-2</v>
      </c>
      <c r="CL13" s="127">
        <f t="shared" si="10"/>
        <v>3.9444865153954206E-2</v>
      </c>
      <c r="CM13" s="164">
        <f t="shared" si="11"/>
        <v>0</v>
      </c>
      <c r="CN13" s="165"/>
      <c r="CO13" s="69"/>
      <c r="CP13" s="69"/>
      <c r="CQ13" s="69"/>
      <c r="CR13" s="69"/>
      <c r="CS13" s="69"/>
      <c r="CT13" s="69"/>
      <c r="CU13" s="69"/>
      <c r="CV13" s="69"/>
      <c r="CW13" s="69"/>
      <c r="CX13" s="69"/>
    </row>
    <row r="14" spans="1:102">
      <c r="A14" s="342"/>
      <c r="B14" s="143">
        <v>31.770833333335759</v>
      </c>
      <c r="C14" s="100">
        <f t="shared" si="22"/>
        <v>3.7708333333357587</v>
      </c>
      <c r="D14" s="144">
        <v>1</v>
      </c>
      <c r="E14" s="145">
        <v>0.1</v>
      </c>
      <c r="F14" s="146">
        <f t="shared" si="37"/>
        <v>7.1428571428571435E-3</v>
      </c>
      <c r="G14" s="147">
        <f>D14/F14</f>
        <v>140</v>
      </c>
      <c r="H14" s="148">
        <v>296.97500000000002</v>
      </c>
      <c r="I14" s="148">
        <v>163.063915918383</v>
      </c>
      <c r="J14" s="145">
        <f t="shared" si="23"/>
        <v>2.1212500000000003</v>
      </c>
      <c r="K14" s="145">
        <f t="shared" si="12"/>
        <v>1.1647422565598786</v>
      </c>
      <c r="L14" s="166">
        <v>5.95</v>
      </c>
      <c r="M14" s="99">
        <v>7</v>
      </c>
      <c r="N14" s="99">
        <v>2</v>
      </c>
      <c r="O14" s="99">
        <v>0</v>
      </c>
      <c r="P14" s="99">
        <v>2</v>
      </c>
      <c r="Q14" s="167">
        <v>7.11</v>
      </c>
      <c r="R14" s="149" t="s">
        <v>889</v>
      </c>
      <c r="S14" s="150">
        <v>25.184103861847753</v>
      </c>
      <c r="T14" s="151">
        <v>16.99327987818813</v>
      </c>
      <c r="U14" s="151">
        <v>2.9348668476241317</v>
      </c>
      <c r="V14" s="151">
        <v>2.5428267330099819</v>
      </c>
      <c r="W14" s="151">
        <v>49.55</v>
      </c>
      <c r="X14" s="152">
        <v>17.239999999999998</v>
      </c>
      <c r="Y14" s="153">
        <v>8.6281909127093162</v>
      </c>
      <c r="Z14" s="152">
        <v>5.7379987826573871</v>
      </c>
      <c r="AA14" s="152">
        <v>2.1855218931196858</v>
      </c>
      <c r="AB14" s="152">
        <v>1.7087536036554045</v>
      </c>
      <c r="AC14" s="152">
        <v>0.87156158862123423</v>
      </c>
      <c r="AD14" s="168">
        <v>0</v>
      </c>
      <c r="AE14" s="168">
        <v>0</v>
      </c>
      <c r="AF14" s="168">
        <v>9.2034036402232697</v>
      </c>
      <c r="AG14" s="168">
        <v>8.6845386980760448</v>
      </c>
      <c r="AH14" s="168">
        <v>3.9736761693085199</v>
      </c>
      <c r="AI14" s="168">
        <v>3.4845171525521974</v>
      </c>
      <c r="AJ14" s="168">
        <v>1.9234462645434134</v>
      </c>
      <c r="AK14" s="152">
        <v>0</v>
      </c>
      <c r="AL14" s="152">
        <v>0</v>
      </c>
      <c r="AM14" s="99">
        <f t="shared" si="24"/>
        <v>27.269581924703445</v>
      </c>
      <c r="AN14" s="99">
        <f t="shared" si="25"/>
        <v>25.34613566016003</v>
      </c>
      <c r="AO14" s="100">
        <f t="shared" si="26"/>
        <v>1.9234462645434134</v>
      </c>
      <c r="AP14" s="154">
        <v>960</v>
      </c>
      <c r="AQ14" s="155" t="s">
        <v>889</v>
      </c>
      <c r="AR14" s="151">
        <v>44.582507230160751</v>
      </c>
      <c r="AS14" s="151">
        <v>51.59811804782705</v>
      </c>
      <c r="AT14" s="151">
        <v>3.8193747220122076</v>
      </c>
      <c r="AU14" s="152">
        <f>IF(AP14="NA","NA",AP14/1000/C14*'[2]Conversion constants'!$B$16)</f>
        <v>0.23721666825276419</v>
      </c>
      <c r="AV14" s="152">
        <f>IF($AP14="NA","NA",$AP14*AR14/100/1000/$C14*'[2]Conversion constants'!$B$16)</f>
        <v>0.10575713827493502</v>
      </c>
      <c r="AW14" s="156">
        <f t="shared" si="13"/>
        <v>1.3428488668922434E-2</v>
      </c>
      <c r="AX14" s="156">
        <f t="shared" si="13"/>
        <v>2.4456210314790196E-2</v>
      </c>
      <c r="AY14" s="157">
        <f t="shared" si="14"/>
        <v>1.7476025942536548</v>
      </c>
      <c r="AZ14" s="98">
        <f t="shared" si="27"/>
        <v>0.24406816283449326</v>
      </c>
      <c r="BA14" s="99">
        <f t="shared" si="28"/>
        <v>0.23030820856761439</v>
      </c>
      <c r="BB14" s="99">
        <f t="shared" si="29"/>
        <v>0.10537925752855595</v>
      </c>
      <c r="BC14" s="99">
        <f t="shared" si="30"/>
        <v>9.2407084708507128E-2</v>
      </c>
      <c r="BD14" s="99">
        <f t="shared" si="31"/>
        <v>5.100851972266545E-2</v>
      </c>
      <c r="BE14" s="99">
        <f t="shared" si="32"/>
        <v>0</v>
      </c>
      <c r="BF14" s="99">
        <f t="shared" si="33"/>
        <v>0</v>
      </c>
      <c r="BG14" s="99">
        <f t="shared" si="34"/>
        <v>0.72317123336183609</v>
      </c>
      <c r="BH14" s="99">
        <f t="shared" si="35"/>
        <v>0.67216271363917068</v>
      </c>
      <c r="BI14" s="100">
        <f t="shared" si="36"/>
        <v>5.100851972266545E-2</v>
      </c>
      <c r="BJ14" s="98">
        <f>[2]Feedstock!$G$22/$G13</f>
        <v>2.5090302282371812E-2</v>
      </c>
      <c r="BK14" s="99">
        <f>[2]Feedstock!$G$24/$G13</f>
        <v>2.5393793735203469E-2</v>
      </c>
      <c r="BL14" s="99">
        <f>[2]Feedstock!$G$26/$G13</f>
        <v>1.6914846510056633E-2</v>
      </c>
      <c r="BM14" s="99">
        <v>0</v>
      </c>
      <c r="BN14" s="99">
        <v>0</v>
      </c>
      <c r="BO14" s="99">
        <v>0</v>
      </c>
      <c r="BP14" s="99">
        <v>0</v>
      </c>
      <c r="BQ14" s="99">
        <f t="shared" si="39"/>
        <v>6.7398942527631914E-2</v>
      </c>
      <c r="BR14" s="99">
        <f t="shared" si="2"/>
        <v>6.7398942527631914E-2</v>
      </c>
      <c r="BS14" s="100">
        <f t="shared" si="3"/>
        <v>0</v>
      </c>
      <c r="BT14" s="98">
        <f t="shared" si="4"/>
        <v>0.21897786055212146</v>
      </c>
      <c r="BU14" s="99">
        <f t="shared" si="4"/>
        <v>0.20491441483241091</v>
      </c>
      <c r="BV14" s="99">
        <f t="shared" si="4"/>
        <v>8.846441101849932E-2</v>
      </c>
      <c r="BW14" s="99">
        <f t="shared" si="4"/>
        <v>9.2407084708507128E-2</v>
      </c>
      <c r="BX14" s="99">
        <f t="shared" si="4"/>
        <v>5.100851972266545E-2</v>
      </c>
      <c r="BY14" s="99">
        <f t="shared" si="4"/>
        <v>0</v>
      </c>
      <c r="BZ14" s="99">
        <f t="shared" si="4"/>
        <v>0</v>
      </c>
      <c r="CA14" s="99">
        <f t="shared" si="5"/>
        <v>0.65577229083420419</v>
      </c>
      <c r="CB14" s="99">
        <f t="shared" si="6"/>
        <v>0.60476377111153878</v>
      </c>
      <c r="CC14" s="100">
        <f t="shared" si="7"/>
        <v>5.100851972266545E-2</v>
      </c>
      <c r="CD14" s="104">
        <f t="shared" si="15"/>
        <v>2.78046642253553E-2</v>
      </c>
      <c r="CE14" s="104">
        <f t="shared" si="16"/>
        <v>2.601896139173487E-2</v>
      </c>
      <c r="CF14" s="104">
        <f t="shared" si="17"/>
        <v>1.1232748543900072E-2</v>
      </c>
      <c r="CG14" s="104">
        <f t="shared" si="18"/>
        <v>1.1733368642317357E-2</v>
      </c>
      <c r="CH14" s="104">
        <f t="shared" si="19"/>
        <v>6.4767952337517077E-3</v>
      </c>
      <c r="CI14" s="104">
        <f t="shared" si="20"/>
        <v>0</v>
      </c>
      <c r="CJ14" s="104">
        <f t="shared" si="21"/>
        <v>0</v>
      </c>
      <c r="CK14" s="104">
        <f t="shared" si="40"/>
        <v>8.3266538037059315E-2</v>
      </c>
      <c r="CL14" s="104">
        <f t="shared" si="10"/>
        <v>7.6789742803307609E-2</v>
      </c>
      <c r="CM14" s="203">
        <f t="shared" si="11"/>
        <v>6.4767952337517077E-3</v>
      </c>
      <c r="CN14" s="69"/>
      <c r="CO14" s="69"/>
      <c r="CP14" s="69"/>
      <c r="CQ14" s="69"/>
      <c r="CR14" s="69"/>
      <c r="CS14" s="69"/>
      <c r="CT14" s="69"/>
      <c r="CU14" s="69"/>
      <c r="CV14" s="69"/>
      <c r="CW14" s="69"/>
      <c r="CX14" s="69"/>
    </row>
    <row r="15" spans="1:102">
      <c r="A15" s="169" t="s">
        <v>1007</v>
      </c>
      <c r="B15" s="128">
        <v>45.770833333335759</v>
      </c>
      <c r="C15" s="125">
        <f t="shared" si="22"/>
        <v>14</v>
      </c>
      <c r="D15" s="129">
        <v>1</v>
      </c>
      <c r="E15" s="170">
        <v>0.05</v>
      </c>
      <c r="F15" s="131">
        <f t="shared" si="37"/>
        <v>1.5483870967753565E-2</v>
      </c>
      <c r="G15" s="132">
        <f>D15/F15</f>
        <v>64.583333333284827</v>
      </c>
      <c r="H15" s="112">
        <v>296.97500000000002</v>
      </c>
      <c r="I15" s="112">
        <v>163.063915918383</v>
      </c>
      <c r="J15" s="112">
        <f t="shared" si="23"/>
        <v>4.598322580648615</v>
      </c>
      <c r="K15" s="112">
        <f t="shared" si="12"/>
        <v>2.5248606335768589</v>
      </c>
      <c r="L15" s="77">
        <v>5.53</v>
      </c>
      <c r="M15" s="124">
        <v>40</v>
      </c>
      <c r="N15" s="124">
        <v>2</v>
      </c>
      <c r="O15" s="124">
        <v>0</v>
      </c>
      <c r="P15" s="124">
        <v>2</v>
      </c>
      <c r="Q15" s="124">
        <v>7.2</v>
      </c>
      <c r="R15" s="133">
        <v>18.850000000000001</v>
      </c>
      <c r="S15" s="134">
        <v>63.59354443586318</v>
      </c>
      <c r="T15" s="135">
        <v>49.091821617710437</v>
      </c>
      <c r="U15" s="135">
        <v>3.0272807854908574</v>
      </c>
      <c r="V15" s="135">
        <v>2.3013759992281937</v>
      </c>
      <c r="W15" s="135">
        <v>104.61</v>
      </c>
      <c r="X15" s="136">
        <v>22.58</v>
      </c>
      <c r="Y15" s="137" t="s">
        <v>889</v>
      </c>
      <c r="Z15" s="138" t="s">
        <v>889</v>
      </c>
      <c r="AA15" s="138" t="s">
        <v>889</v>
      </c>
      <c r="AB15" s="138" t="s">
        <v>889</v>
      </c>
      <c r="AC15" s="138" t="s">
        <v>889</v>
      </c>
      <c r="AD15" s="138" t="s">
        <v>889</v>
      </c>
      <c r="AE15" s="138" t="s">
        <v>889</v>
      </c>
      <c r="AF15" s="138" t="s">
        <v>889</v>
      </c>
      <c r="AG15" s="138" t="s">
        <v>889</v>
      </c>
      <c r="AH15" s="138" t="s">
        <v>889</v>
      </c>
      <c r="AI15" s="138" t="s">
        <v>889</v>
      </c>
      <c r="AJ15" s="138" t="s">
        <v>889</v>
      </c>
      <c r="AK15" s="138" t="s">
        <v>889</v>
      </c>
      <c r="AL15" s="138" t="s">
        <v>889</v>
      </c>
      <c r="AM15" s="124" t="str">
        <f t="shared" si="24"/>
        <v>NA</v>
      </c>
      <c r="AN15" s="124" t="str">
        <f t="shared" si="25"/>
        <v>NA</v>
      </c>
      <c r="AO15" s="125" t="str">
        <f t="shared" si="26"/>
        <v>NA</v>
      </c>
      <c r="AP15" s="139" t="s">
        <v>889</v>
      </c>
      <c r="AQ15" s="140" t="s">
        <v>1005</v>
      </c>
      <c r="AR15" s="140" t="s">
        <v>889</v>
      </c>
      <c r="AS15" s="140" t="s">
        <v>889</v>
      </c>
      <c r="AT15" s="140" t="s">
        <v>889</v>
      </c>
      <c r="AU15" s="136" t="str">
        <f>IF(AP15="NA","NA",AP15/1000/C15*'[2]Conversion constants'!$B$16)</f>
        <v>NA</v>
      </c>
      <c r="AV15" s="135" t="str">
        <f>IF($AP15="NA","NA",$AP15*AR15/100/1000/$C15*'[2]Conversion constants'!$B$16)</f>
        <v>NA</v>
      </c>
      <c r="AW15" s="162" t="str">
        <f t="shared" si="13"/>
        <v>NA</v>
      </c>
      <c r="AX15" s="162" t="str">
        <f t="shared" si="13"/>
        <v>NA</v>
      </c>
      <c r="AY15" s="122" t="s">
        <v>889</v>
      </c>
      <c r="AZ15" s="124" t="str">
        <f t="shared" si="27"/>
        <v>NA</v>
      </c>
      <c r="BA15" s="124" t="str">
        <f t="shared" si="28"/>
        <v>NA</v>
      </c>
      <c r="BB15" s="124" t="str">
        <f t="shared" si="29"/>
        <v>NA</v>
      </c>
      <c r="BC15" s="124" t="str">
        <f t="shared" si="30"/>
        <v>NA</v>
      </c>
      <c r="BD15" s="124" t="str">
        <f t="shared" si="31"/>
        <v>NA</v>
      </c>
      <c r="BE15" s="124" t="str">
        <f t="shared" si="32"/>
        <v>NA</v>
      </c>
      <c r="BF15" s="124" t="str">
        <f t="shared" si="33"/>
        <v>NA</v>
      </c>
      <c r="BG15" s="124" t="str">
        <f t="shared" si="34"/>
        <v>NA</v>
      </c>
      <c r="BH15" s="124" t="str">
        <f t="shared" si="35"/>
        <v>NA</v>
      </c>
      <c r="BI15" s="125" t="str">
        <f t="shared" si="36"/>
        <v>NA</v>
      </c>
      <c r="BJ15" s="123">
        <f>[2]Feedstock!$G$22/$G14</f>
        <v>6.7579534421312783E-3</v>
      </c>
      <c r="BK15" s="124">
        <f>[2]Feedstock!$G$24/$G14</f>
        <v>6.8396974197541425E-3</v>
      </c>
      <c r="BL15" s="124">
        <f>[2]Feedstock!$G$26/$G14</f>
        <v>4.5559333605985413E-3</v>
      </c>
      <c r="BM15" s="124">
        <v>0</v>
      </c>
      <c r="BN15" s="124">
        <v>0</v>
      </c>
      <c r="BO15" s="124">
        <v>0</v>
      </c>
      <c r="BP15" s="124">
        <v>0</v>
      </c>
      <c r="BQ15" s="124">
        <f t="shared" si="39"/>
        <v>1.8153584222483962E-2</v>
      </c>
      <c r="BR15" s="124">
        <f t="shared" si="2"/>
        <v>1.8153584222483962E-2</v>
      </c>
      <c r="BS15" s="125">
        <f t="shared" si="3"/>
        <v>0</v>
      </c>
      <c r="BT15" s="123" t="str">
        <f t="shared" si="4"/>
        <v>NA</v>
      </c>
      <c r="BU15" s="124" t="str">
        <f t="shared" si="4"/>
        <v>NA</v>
      </c>
      <c r="BV15" s="124" t="str">
        <f t="shared" si="4"/>
        <v>NA</v>
      </c>
      <c r="BW15" s="124" t="str">
        <f t="shared" si="4"/>
        <v>NA</v>
      </c>
      <c r="BX15" s="124" t="str">
        <f t="shared" si="4"/>
        <v>NA</v>
      </c>
      <c r="BY15" s="124" t="str">
        <f t="shared" si="4"/>
        <v>NA</v>
      </c>
      <c r="BZ15" s="124" t="str">
        <f t="shared" si="4"/>
        <v>NA</v>
      </c>
      <c r="CA15" s="124" t="str">
        <f t="shared" si="5"/>
        <v>NA</v>
      </c>
      <c r="CB15" s="124" t="str">
        <f t="shared" si="6"/>
        <v>NA</v>
      </c>
      <c r="CC15" s="125" t="str">
        <f t="shared" si="7"/>
        <v>NA</v>
      </c>
      <c r="CD15" s="127" t="str">
        <f t="shared" si="15"/>
        <v>NA</v>
      </c>
      <c r="CE15" s="127" t="str">
        <f t="shared" si="16"/>
        <v>NA</v>
      </c>
      <c r="CF15" s="127" t="str">
        <f t="shared" si="17"/>
        <v>NA</v>
      </c>
      <c r="CG15" s="127" t="str">
        <f t="shared" si="18"/>
        <v>NA</v>
      </c>
      <c r="CH15" s="127" t="str">
        <f t="shared" si="19"/>
        <v>NA</v>
      </c>
      <c r="CI15" s="127" t="str">
        <f t="shared" si="20"/>
        <v>NA</v>
      </c>
      <c r="CJ15" s="127" t="str">
        <f t="shared" si="21"/>
        <v>NA</v>
      </c>
      <c r="CK15" s="127" t="str">
        <f t="shared" si="40"/>
        <v>NA</v>
      </c>
      <c r="CL15" s="127" t="str">
        <f t="shared" si="10"/>
        <v>NA</v>
      </c>
      <c r="CM15" s="164" t="str">
        <f t="shared" si="11"/>
        <v>NA</v>
      </c>
      <c r="CN15" s="69"/>
      <c r="CO15" s="69"/>
      <c r="CP15" s="69"/>
      <c r="CQ15" s="69"/>
      <c r="CR15" s="69"/>
      <c r="CS15" s="69"/>
      <c r="CT15" s="69"/>
      <c r="CU15" s="69"/>
      <c r="CV15" s="69"/>
      <c r="CW15" s="69"/>
      <c r="CX15" s="69"/>
    </row>
    <row r="16" spans="1:102" s="178" customFormat="1">
      <c r="A16" s="171"/>
      <c r="B16" s="143">
        <v>49</v>
      </c>
      <c r="C16" s="100">
        <f>B16-B15</f>
        <v>3.2291666666642413</v>
      </c>
      <c r="D16" s="144">
        <v>1</v>
      </c>
      <c r="E16" s="172" t="s">
        <v>889</v>
      </c>
      <c r="F16" s="146" t="s">
        <v>889</v>
      </c>
      <c r="G16" s="147" t="s">
        <v>889</v>
      </c>
      <c r="H16" s="148" t="s">
        <v>889</v>
      </c>
      <c r="I16" s="148" t="s">
        <v>889</v>
      </c>
      <c r="J16" s="145" t="s">
        <v>889</v>
      </c>
      <c r="K16" s="145" t="s">
        <v>889</v>
      </c>
      <c r="L16" s="166">
        <v>6.35</v>
      </c>
      <c r="M16" s="99">
        <v>10</v>
      </c>
      <c r="N16" s="99">
        <v>2</v>
      </c>
      <c r="O16" s="99">
        <v>0</v>
      </c>
      <c r="P16" s="99">
        <v>2</v>
      </c>
      <c r="Q16" s="167">
        <v>7.1</v>
      </c>
      <c r="R16" s="149" t="s">
        <v>889</v>
      </c>
      <c r="S16" s="173" t="s">
        <v>889</v>
      </c>
      <c r="T16" s="174" t="s">
        <v>889</v>
      </c>
      <c r="U16" s="174" t="s">
        <v>889</v>
      </c>
      <c r="V16" s="174" t="s">
        <v>889</v>
      </c>
      <c r="W16" s="151">
        <v>106.35</v>
      </c>
      <c r="X16" s="152">
        <v>33.6</v>
      </c>
      <c r="Y16" s="153">
        <v>7.3130419965364251</v>
      </c>
      <c r="Z16" s="152">
        <v>6.6489970174641746</v>
      </c>
      <c r="AA16" s="152">
        <v>4.1278371224252455</v>
      </c>
      <c r="AB16" s="152">
        <v>2.4082457053033179</v>
      </c>
      <c r="AC16" s="152">
        <v>1.3789916555504784</v>
      </c>
      <c r="AD16" s="152">
        <v>0</v>
      </c>
      <c r="AE16" s="152">
        <v>0</v>
      </c>
      <c r="AF16" s="152">
        <v>7.8005781296388532</v>
      </c>
      <c r="AG16" s="152">
        <v>10.063346837243074</v>
      </c>
      <c r="AH16" s="152">
        <v>7.5051584044095376</v>
      </c>
      <c r="AI16" s="152">
        <v>4.9109324186577465</v>
      </c>
      <c r="AJ16" s="152">
        <v>3.043291929490711</v>
      </c>
      <c r="AK16" s="152">
        <v>0</v>
      </c>
      <c r="AL16" s="152">
        <v>0</v>
      </c>
      <c r="AM16" s="99">
        <f t="shared" ref="AM16" si="41">IF(AF16="NA","NA",SUM(AF16:AL16))</f>
        <v>33.323307719439924</v>
      </c>
      <c r="AN16" s="99">
        <f t="shared" si="25"/>
        <v>30.280015789949214</v>
      </c>
      <c r="AO16" s="100">
        <f t="shared" si="26"/>
        <v>3.043291929490711</v>
      </c>
      <c r="AP16" s="154">
        <v>120</v>
      </c>
      <c r="AQ16" s="155" t="s">
        <v>889</v>
      </c>
      <c r="AR16" s="151">
        <v>10.743931859826251</v>
      </c>
      <c r="AS16" s="151">
        <v>87.734337789947944</v>
      </c>
      <c r="AT16" s="151">
        <v>1.5217303502257995</v>
      </c>
      <c r="AU16" s="152">
        <f>IF(AP16="NA","NA",AP16/1000/C16)</f>
        <v>3.7161290322608558E-2</v>
      </c>
      <c r="AV16" s="151">
        <f>IF($AP16="NA","NA",$AP16*AR16/100/1000/$C16)</f>
        <v>3.9925837104932693E-3</v>
      </c>
      <c r="AW16" s="156">
        <f t="shared" si="13"/>
        <v>8.6826960059206996E-4</v>
      </c>
      <c r="AX16" s="156">
        <f t="shared" si="13"/>
        <v>1.5813085512118553E-3</v>
      </c>
      <c r="AY16" s="175" t="s">
        <v>889</v>
      </c>
      <c r="AZ16" s="98">
        <f t="shared" si="27"/>
        <v>0.12078314523320845</v>
      </c>
      <c r="BA16" s="99">
        <f t="shared" si="28"/>
        <v>0.15581956393162269</v>
      </c>
      <c r="BB16" s="99">
        <f t="shared" si="29"/>
        <v>0.11620890432642851</v>
      </c>
      <c r="BC16" s="99">
        <f t="shared" si="30"/>
        <v>7.6040243901854473E-2</v>
      </c>
      <c r="BD16" s="99">
        <f t="shared" si="31"/>
        <v>4.7121939553439948E-2</v>
      </c>
      <c r="BE16" s="99">
        <f t="shared" si="32"/>
        <v>0</v>
      </c>
      <c r="BF16" s="99">
        <f t="shared" si="33"/>
        <v>0</v>
      </c>
      <c r="BG16" s="99">
        <f t="shared" si="34"/>
        <v>0.5159737969465541</v>
      </c>
      <c r="BH16" s="99">
        <f t="shared" si="35"/>
        <v>0.46885185739311414</v>
      </c>
      <c r="BI16" s="100">
        <f t="shared" si="36"/>
        <v>4.7121939553439948E-2</v>
      </c>
      <c r="BJ16" s="99">
        <f>[2]Feedstock!$G$22/$G15</f>
        <v>1.4649499074566547E-2</v>
      </c>
      <c r="BK16" s="99">
        <f>[2]Feedstock!$G$24/$G15</f>
        <v>1.4826698922833019E-2</v>
      </c>
      <c r="BL16" s="99">
        <f>[2]Feedstock!$G$26/$G15</f>
        <v>9.8760878010468369E-3</v>
      </c>
      <c r="BM16" s="99">
        <v>0</v>
      </c>
      <c r="BN16" s="99">
        <v>0</v>
      </c>
      <c r="BO16" s="99">
        <v>0</v>
      </c>
      <c r="BP16" s="99">
        <v>0</v>
      </c>
      <c r="BQ16" s="99">
        <f t="shared" si="39"/>
        <v>3.9352285798446407E-2</v>
      </c>
      <c r="BR16" s="99">
        <f t="shared" si="2"/>
        <v>3.9352285798446407E-2</v>
      </c>
      <c r="BS16" s="99">
        <f t="shared" si="3"/>
        <v>0</v>
      </c>
      <c r="BT16" s="123">
        <f t="shared" si="4"/>
        <v>0.1061336461586419</v>
      </c>
      <c r="BU16" s="124">
        <f t="shared" si="4"/>
        <v>0.14099286500878966</v>
      </c>
      <c r="BV16" s="124">
        <f t="shared" si="4"/>
        <v>0.10633281652538168</v>
      </c>
      <c r="BW16" s="124">
        <f t="shared" si="4"/>
        <v>7.6040243901854473E-2</v>
      </c>
      <c r="BX16" s="124">
        <f t="shared" si="4"/>
        <v>4.7121939553439948E-2</v>
      </c>
      <c r="BY16" s="124">
        <f t="shared" si="4"/>
        <v>0</v>
      </c>
      <c r="BZ16" s="124">
        <f t="shared" si="4"/>
        <v>0</v>
      </c>
      <c r="CA16" s="124">
        <f t="shared" si="5"/>
        <v>0.47662151114810769</v>
      </c>
      <c r="CB16" s="124">
        <f t="shared" si="6"/>
        <v>0.42949957159466773</v>
      </c>
      <c r="CC16" s="125">
        <f t="shared" si="7"/>
        <v>4.7121939553439948E-2</v>
      </c>
      <c r="CD16" s="127">
        <f t="shared" si="15"/>
        <v>2.3080948388721188E-2</v>
      </c>
      <c r="CE16" s="127">
        <f t="shared" si="16"/>
        <v>3.0661803850416679E-2</v>
      </c>
      <c r="CF16" s="127">
        <f t="shared" si="17"/>
        <v>2.3124262089151418E-2</v>
      </c>
      <c r="CG16" s="127">
        <f t="shared" si="18"/>
        <v>1.6536517951537155E-2</v>
      </c>
      <c r="CH16" s="127">
        <f t="shared" si="19"/>
        <v>1.0247636769057027E-2</v>
      </c>
      <c r="CI16" s="127">
        <f t="shared" si="20"/>
        <v>0</v>
      </c>
      <c r="CJ16" s="127">
        <f t="shared" si="21"/>
        <v>0</v>
      </c>
      <c r="CK16" s="127">
        <f t="shared" ref="CK16" si="42">IF(CD16="NA","NA",SUM(CD16:CJ16))</f>
        <v>0.10365116904888347</v>
      </c>
      <c r="CL16" s="127">
        <f t="shared" si="10"/>
        <v>9.3403532279826437E-2</v>
      </c>
      <c r="CM16" s="164">
        <f t="shared" si="11"/>
        <v>1.0247636769057027E-2</v>
      </c>
      <c r="CN16" s="176"/>
      <c r="CO16" s="176"/>
      <c r="CP16" s="176"/>
      <c r="CQ16" s="176"/>
      <c r="CR16" s="176"/>
      <c r="CS16" s="176"/>
      <c r="CT16" s="176"/>
      <c r="CU16" s="177"/>
      <c r="CV16" s="177"/>
      <c r="CW16" s="177"/>
      <c r="CX16" s="177"/>
    </row>
    <row r="17" spans="1:92">
      <c r="A17" s="179"/>
      <c r="B17" s="180"/>
      <c r="C17" s="179"/>
      <c r="D17" s="179"/>
      <c r="E17" s="64"/>
      <c r="F17" s="64"/>
      <c r="G17" s="64"/>
      <c r="H17" s="64"/>
      <c r="I17" s="64"/>
      <c r="J17" s="64"/>
      <c r="K17" s="64"/>
      <c r="L17" s="64"/>
      <c r="M17" s="64"/>
      <c r="N17" s="64"/>
      <c r="O17" s="64"/>
      <c r="P17" s="64"/>
      <c r="Q17" s="64"/>
      <c r="R17" s="64"/>
      <c r="S17" s="64"/>
      <c r="T17" s="64"/>
      <c r="U17" s="64"/>
      <c r="V17" s="64"/>
      <c r="W17" s="64"/>
      <c r="X17" s="64"/>
      <c r="Y17" s="64"/>
      <c r="Z17" s="64"/>
      <c r="AA17" s="64"/>
      <c r="AB17" s="64"/>
      <c r="AC17" s="64"/>
      <c r="AD17" s="64"/>
      <c r="AE17" s="64"/>
      <c r="AF17" s="64"/>
      <c r="AG17" s="64"/>
      <c r="AH17" s="181"/>
      <c r="AI17" s="181"/>
      <c r="AJ17" s="179"/>
      <c r="AK17" s="179"/>
      <c r="AL17" s="179"/>
      <c r="AM17" s="179"/>
      <c r="AN17" s="179"/>
      <c r="AO17" s="179"/>
      <c r="AP17" s="179"/>
      <c r="AQ17" s="179"/>
      <c r="AR17" s="179"/>
      <c r="AS17" s="179"/>
      <c r="AT17" s="179"/>
      <c r="AU17" s="179"/>
      <c r="AV17" s="179"/>
      <c r="AW17" s="179"/>
      <c r="AX17" s="179"/>
      <c r="AY17" s="64"/>
      <c r="AZ17" s="64"/>
      <c r="BA17" s="64"/>
      <c r="BB17" s="64"/>
      <c r="BC17" s="64"/>
      <c r="BD17" s="64"/>
      <c r="BE17" s="64"/>
      <c r="BF17" s="64"/>
      <c r="BG17" s="64"/>
      <c r="BH17" s="64"/>
      <c r="BI17" s="64"/>
      <c r="BJ17" s="64"/>
      <c r="BK17" s="64"/>
      <c r="BL17" s="64"/>
      <c r="BM17" s="64"/>
      <c r="BN17" s="64"/>
      <c r="BO17" s="64"/>
      <c r="BP17" s="64"/>
      <c r="BQ17" s="64"/>
      <c r="BR17" s="64"/>
      <c r="BS17" s="64"/>
      <c r="BT17" s="64"/>
      <c r="BU17" s="64"/>
      <c r="BV17" s="64"/>
      <c r="BW17" s="64"/>
      <c r="BX17" s="64"/>
      <c r="BY17" s="64"/>
      <c r="BZ17" s="64"/>
      <c r="CA17" s="64"/>
      <c r="CB17" s="64"/>
      <c r="CC17" s="64"/>
      <c r="CD17" s="241"/>
      <c r="CE17" s="241"/>
      <c r="CF17" s="241"/>
      <c r="CG17" s="241"/>
      <c r="CH17" s="241"/>
      <c r="CI17" s="241"/>
      <c r="CJ17" s="241"/>
      <c r="CK17" s="241"/>
      <c r="CL17" s="241"/>
      <c r="CM17" s="242"/>
    </row>
    <row r="18" spans="1:92">
      <c r="A18" s="65" t="s">
        <v>1008</v>
      </c>
      <c r="B18" s="182"/>
      <c r="C18" s="67"/>
      <c r="D18" s="329"/>
      <c r="E18" s="330"/>
      <c r="F18" s="331"/>
      <c r="G18" s="183"/>
      <c r="H18" s="184"/>
      <c r="I18" s="184"/>
      <c r="J18" s="184"/>
      <c r="K18" s="185"/>
      <c r="L18" s="324"/>
      <c r="M18" s="324"/>
      <c r="N18" s="324"/>
      <c r="O18" s="324"/>
      <c r="P18" s="324"/>
      <c r="Q18" s="328"/>
      <c r="R18" s="68"/>
      <c r="S18" s="327"/>
      <c r="T18" s="324"/>
      <c r="U18" s="324"/>
      <c r="V18" s="324"/>
      <c r="W18" s="324"/>
      <c r="X18" s="324"/>
      <c r="Y18" s="332"/>
      <c r="Z18" s="333"/>
      <c r="AA18" s="333"/>
      <c r="AB18" s="333"/>
      <c r="AC18" s="333"/>
      <c r="AD18" s="333"/>
      <c r="AE18" s="333"/>
      <c r="AF18" s="333"/>
      <c r="AG18" s="333"/>
      <c r="AH18" s="333"/>
      <c r="AI18" s="333"/>
      <c r="AJ18" s="333"/>
      <c r="AK18" s="333"/>
      <c r="AL18" s="333"/>
      <c r="AM18" s="333"/>
      <c r="AN18" s="333"/>
      <c r="AO18" s="334"/>
      <c r="AP18" s="332"/>
      <c r="AQ18" s="333"/>
      <c r="AR18" s="333"/>
      <c r="AS18" s="333"/>
      <c r="AT18" s="333"/>
      <c r="AU18" s="333"/>
      <c r="AV18" s="333"/>
      <c r="AW18" s="333"/>
      <c r="AX18" s="334"/>
      <c r="AY18" s="240"/>
      <c r="AZ18" s="332"/>
      <c r="BA18" s="333"/>
      <c r="BB18" s="333"/>
      <c r="BC18" s="333"/>
      <c r="BD18" s="333"/>
      <c r="BE18" s="333"/>
      <c r="BF18" s="333"/>
      <c r="BG18" s="333"/>
      <c r="BH18" s="333"/>
      <c r="BI18" s="334"/>
      <c r="BJ18" s="333"/>
      <c r="BK18" s="333"/>
      <c r="BL18" s="333"/>
      <c r="BM18" s="333"/>
      <c r="BN18" s="333"/>
      <c r="BO18" s="333"/>
      <c r="BP18" s="333"/>
      <c r="BQ18" s="333"/>
      <c r="BR18" s="333"/>
      <c r="BS18" s="334"/>
      <c r="BT18" s="332"/>
      <c r="BU18" s="333"/>
      <c r="BV18" s="333"/>
      <c r="BW18" s="333"/>
      <c r="BX18" s="333"/>
      <c r="BY18" s="333"/>
      <c r="BZ18" s="333"/>
      <c r="CA18" s="333"/>
      <c r="CB18" s="333"/>
      <c r="CC18" s="334"/>
      <c r="CD18" s="335"/>
      <c r="CE18" s="335"/>
      <c r="CF18" s="335"/>
      <c r="CG18" s="335"/>
      <c r="CH18" s="335"/>
      <c r="CI18" s="335"/>
      <c r="CJ18" s="335"/>
      <c r="CK18" s="335"/>
      <c r="CL18" s="335"/>
      <c r="CM18" s="336"/>
    </row>
    <row r="19" spans="1:92">
      <c r="A19" s="88" t="s">
        <v>1004</v>
      </c>
      <c r="B19" s="89">
        <v>-1</v>
      </c>
      <c r="C19" s="90" t="s">
        <v>889</v>
      </c>
      <c r="D19" s="91">
        <v>1</v>
      </c>
      <c r="E19" s="92">
        <v>0</v>
      </c>
      <c r="F19" s="93">
        <v>0</v>
      </c>
      <c r="G19" s="91" t="s">
        <v>889</v>
      </c>
      <c r="H19" s="92" t="s">
        <v>889</v>
      </c>
      <c r="I19" s="92" t="s">
        <v>889</v>
      </c>
      <c r="J19" s="92">
        <v>0</v>
      </c>
      <c r="K19" s="186">
        <v>0</v>
      </c>
      <c r="L19" s="88" t="s">
        <v>889</v>
      </c>
      <c r="M19" s="88" t="s">
        <v>889</v>
      </c>
      <c r="N19" s="88" t="s">
        <v>889</v>
      </c>
      <c r="O19" s="88" t="s">
        <v>889</v>
      </c>
      <c r="P19" s="88" t="s">
        <v>889</v>
      </c>
      <c r="Q19" s="95" t="s">
        <v>889</v>
      </c>
      <c r="R19" s="96" t="s">
        <v>889</v>
      </c>
      <c r="S19" s="88" t="s">
        <v>889</v>
      </c>
      <c r="T19" s="88" t="s">
        <v>889</v>
      </c>
      <c r="U19" s="88"/>
      <c r="V19" s="88"/>
      <c r="W19" s="88" t="s">
        <v>889</v>
      </c>
      <c r="X19" s="88" t="s">
        <v>889</v>
      </c>
      <c r="Y19" s="166" t="s">
        <v>889</v>
      </c>
      <c r="Z19" s="234" t="s">
        <v>889</v>
      </c>
      <c r="AA19" s="234" t="s">
        <v>889</v>
      </c>
      <c r="AB19" s="234" t="s">
        <v>889</v>
      </c>
      <c r="AC19" s="234" t="s">
        <v>889</v>
      </c>
      <c r="AD19" s="234" t="s">
        <v>889</v>
      </c>
      <c r="AE19" s="234" t="s">
        <v>889</v>
      </c>
      <c r="AF19" s="234" t="s">
        <v>889</v>
      </c>
      <c r="AG19" s="234" t="s">
        <v>889</v>
      </c>
      <c r="AH19" s="234" t="s">
        <v>889</v>
      </c>
      <c r="AI19" s="234" t="s">
        <v>889</v>
      </c>
      <c r="AJ19" s="234" t="s">
        <v>889</v>
      </c>
      <c r="AK19" s="234" t="s">
        <v>889</v>
      </c>
      <c r="AL19" s="234" t="s">
        <v>889</v>
      </c>
      <c r="AM19" s="234" t="s">
        <v>889</v>
      </c>
      <c r="AN19" s="234" t="s">
        <v>889</v>
      </c>
      <c r="AO19" s="167" t="s">
        <v>889</v>
      </c>
      <c r="AP19" s="239" t="s">
        <v>889</v>
      </c>
      <c r="AQ19" s="234" t="s">
        <v>889</v>
      </c>
      <c r="AR19" s="234" t="s">
        <v>889</v>
      </c>
      <c r="AS19" s="234" t="s">
        <v>889</v>
      </c>
      <c r="AT19" s="234" t="s">
        <v>889</v>
      </c>
      <c r="AU19" s="234" t="s">
        <v>889</v>
      </c>
      <c r="AV19" s="234" t="s">
        <v>889</v>
      </c>
      <c r="AW19" s="135" t="str">
        <f>IF($AV19="NA","NA",$AV19/1000/(#REF!/1000))</f>
        <v>NA</v>
      </c>
      <c r="AX19" s="135" t="str">
        <f>IF($AV19="NA","NA",$AV19/1000/(#REF!/1000))</f>
        <v>NA</v>
      </c>
      <c r="AY19" s="235"/>
      <c r="AZ19" s="98" t="s">
        <v>889</v>
      </c>
      <c r="BA19" s="99" t="s">
        <v>889</v>
      </c>
      <c r="BB19" s="99" t="s">
        <v>889</v>
      </c>
      <c r="BC19" s="99" t="s">
        <v>889</v>
      </c>
      <c r="BD19" s="99" t="s">
        <v>889</v>
      </c>
      <c r="BE19" s="99" t="s">
        <v>889</v>
      </c>
      <c r="BF19" s="99" t="s">
        <v>889</v>
      </c>
      <c r="BG19" s="99" t="s">
        <v>889</v>
      </c>
      <c r="BH19" s="99" t="s">
        <v>889</v>
      </c>
      <c r="BI19" s="100" t="s">
        <v>889</v>
      </c>
      <c r="BJ19" s="98" t="s">
        <v>889</v>
      </c>
      <c r="BK19" s="99" t="s">
        <v>889</v>
      </c>
      <c r="BL19" s="99" t="s">
        <v>889</v>
      </c>
      <c r="BM19" s="99" t="s">
        <v>889</v>
      </c>
      <c r="BN19" s="99" t="s">
        <v>889</v>
      </c>
      <c r="BO19" s="99" t="s">
        <v>889</v>
      </c>
      <c r="BP19" s="99" t="s">
        <v>889</v>
      </c>
      <c r="BQ19" s="99">
        <f>IF([1]AD!AV20="NA","NA",SUM(BJ19:BP19))</f>
        <v>0</v>
      </c>
      <c r="BR19" s="99" t="s">
        <v>889</v>
      </c>
      <c r="BS19" s="100" t="s">
        <v>889</v>
      </c>
      <c r="BT19" s="98" t="str">
        <f>IF(AZ19="NA","NA",AZ19-BJ19)</f>
        <v>NA</v>
      </c>
      <c r="BU19" s="99" t="str">
        <f t="shared" ref="BT19:BZ29" si="43">IF(BA19="NA","NA",BA19-BK19)</f>
        <v>NA</v>
      </c>
      <c r="BV19" s="99" t="str">
        <f t="shared" si="43"/>
        <v>NA</v>
      </c>
      <c r="BW19" s="99" t="str">
        <f t="shared" si="43"/>
        <v>NA</v>
      </c>
      <c r="BX19" s="99" t="str">
        <f t="shared" si="43"/>
        <v>NA</v>
      </c>
      <c r="BY19" s="99" t="str">
        <f t="shared" si="43"/>
        <v>NA</v>
      </c>
      <c r="BZ19" s="99" t="str">
        <f t="shared" si="43"/>
        <v>NA</v>
      </c>
      <c r="CA19" s="99">
        <f>IF([1]AD!BF20="NA","NA",SUM(BT19:BZ19))</f>
        <v>0</v>
      </c>
      <c r="CB19" s="99" t="s">
        <v>889</v>
      </c>
      <c r="CC19" s="100" t="s">
        <v>889</v>
      </c>
      <c r="CD19" s="187" t="str">
        <f>IF(BT19="NA","NA",BT19/[1]AD!$K19)</f>
        <v>NA</v>
      </c>
      <c r="CE19" s="187" t="str">
        <f>IF(BU19="NA","NA",BU19/[1]AD!$K19)</f>
        <v>NA</v>
      </c>
      <c r="CF19" s="187" t="str">
        <f>IF(BV19="NA","NA",BV19/[1]AD!$K19)</f>
        <v>NA</v>
      </c>
      <c r="CG19" s="187" t="str">
        <f>IF(BW19="NA","NA",BW19/[1]AD!$K19)</f>
        <v>NA</v>
      </c>
      <c r="CH19" s="187" t="str">
        <f>IF(BX19="NA","NA",BX19/[1]AD!$K19)</f>
        <v>NA</v>
      </c>
      <c r="CI19" s="187" t="str">
        <f>IF(BY19="NA","NA",BY19/[1]AD!$K19)</f>
        <v>NA</v>
      </c>
      <c r="CJ19" s="187" t="str">
        <f>IF(BZ19="NA","NA",BZ19/[1]AD!$K19)</f>
        <v>NA</v>
      </c>
      <c r="CK19" s="187">
        <f>IF([1]AD!BP20="NA","NA",SUM(CD19:CJ19))</f>
        <v>0</v>
      </c>
      <c r="CL19" s="187" t="s">
        <v>889</v>
      </c>
      <c r="CM19" s="188" t="s">
        <v>889</v>
      </c>
    </row>
    <row r="20" spans="1:92">
      <c r="A20" s="337" t="s">
        <v>1010</v>
      </c>
      <c r="B20" s="105">
        <v>0</v>
      </c>
      <c r="C20" s="106" t="s">
        <v>889</v>
      </c>
      <c r="D20" s="107">
        <v>1</v>
      </c>
      <c r="E20" s="108">
        <v>0.2</v>
      </c>
      <c r="F20" s="109">
        <f>E20/(B21-B20)</f>
        <v>5.303867403311506E-2</v>
      </c>
      <c r="G20" s="110">
        <f>D20/F20</f>
        <v>18.854166666678793</v>
      </c>
      <c r="H20" s="111">
        <v>149.58000000000001</v>
      </c>
      <c r="I20" s="111">
        <v>88.317610062893095</v>
      </c>
      <c r="J20" s="111">
        <f t="shared" ref="J20:K28" si="44">H20/$G20</f>
        <v>7.9335248618733507</v>
      </c>
      <c r="K20" s="189">
        <f t="shared" si="44"/>
        <v>4.6842489315095488</v>
      </c>
      <c r="L20" s="111">
        <v>6.89</v>
      </c>
      <c r="M20" s="111">
        <v>0</v>
      </c>
      <c r="N20" s="111">
        <v>1</v>
      </c>
      <c r="O20" s="111">
        <v>6.8</v>
      </c>
      <c r="P20" s="111">
        <v>1</v>
      </c>
      <c r="Q20" s="189">
        <v>6.15</v>
      </c>
      <c r="R20" s="190" t="s">
        <v>889</v>
      </c>
      <c r="S20" s="111">
        <v>6.1701120544314749</v>
      </c>
      <c r="T20" s="111">
        <v>3.5570279561071194</v>
      </c>
      <c r="U20" s="111">
        <v>0.85111828069536588</v>
      </c>
      <c r="V20" s="111">
        <v>0.50661159349769691</v>
      </c>
      <c r="W20" s="111">
        <v>7.33</v>
      </c>
      <c r="X20" s="111">
        <v>0.379</v>
      </c>
      <c r="Y20" s="110">
        <v>0</v>
      </c>
      <c r="Z20" s="108">
        <v>0</v>
      </c>
      <c r="AA20" s="108">
        <v>0</v>
      </c>
      <c r="AB20" s="108">
        <v>0</v>
      </c>
      <c r="AC20" s="108">
        <v>0</v>
      </c>
      <c r="AD20" s="108">
        <v>0</v>
      </c>
      <c r="AE20" s="108">
        <v>0</v>
      </c>
      <c r="AF20" s="108">
        <f>IF(Y20="NA","NA",Y20/60*2*32)</f>
        <v>0</v>
      </c>
      <c r="AG20" s="108">
        <f>IF(Z20="NA","NA",Z20/74*3.5*32)</f>
        <v>0</v>
      </c>
      <c r="AH20" s="108">
        <f>IF(AA20="NA","NA",AA20/88*5*32)</f>
        <v>0</v>
      </c>
      <c r="AI20" s="108">
        <f>IF(AB20="NA","NA",AB20/102*6.5*32)</f>
        <v>0</v>
      </c>
      <c r="AJ20" s="108">
        <f>IF(AC20="NA","NA",AC20/116*8*32)</f>
        <v>0</v>
      </c>
      <c r="AK20" s="108">
        <f>IF(AD20="NA","NA",AD20/130*9.5*32)</f>
        <v>0</v>
      </c>
      <c r="AL20" s="108">
        <f>IF(AE20="NA","NA",AE20/144*11*32)</f>
        <v>0</v>
      </c>
      <c r="AM20" s="111">
        <f>IF(AF20="NA","NA",SUM(AF20:AL20))</f>
        <v>0</v>
      </c>
      <c r="AN20" s="111">
        <f>IF(AF20="NA","NA",SUM(AF20:AI20))</f>
        <v>0</v>
      </c>
      <c r="AO20" s="189">
        <f>IF(AJ20="NA","NA",SUM(AJ20:AL20))</f>
        <v>0</v>
      </c>
      <c r="AP20" s="191" t="s">
        <v>889</v>
      </c>
      <c r="AQ20" s="111" t="s">
        <v>889</v>
      </c>
      <c r="AR20" s="111" t="s">
        <v>889</v>
      </c>
      <c r="AS20" s="111" t="s">
        <v>889</v>
      </c>
      <c r="AT20" s="111" t="s">
        <v>889</v>
      </c>
      <c r="AU20" s="111" t="str">
        <f>IF(AP20="NA","NA",AP20/1000/C20*'[2]Conversion constants'!$B$16)</f>
        <v>NA</v>
      </c>
      <c r="AV20" s="97" t="str">
        <f>IF($AP20="NA","NA",$AP20*AR20/100/1000/$C20*'[2]Conversion constants'!$B$16)</f>
        <v>NA</v>
      </c>
      <c r="AW20" s="192" t="str">
        <f t="shared" ref="AW20:AX29" si="45">IF($AV20="NA","NA",$AV20/1000/(J19/1000))</f>
        <v>NA</v>
      </c>
      <c r="AX20" s="192" t="str">
        <f t="shared" si="45"/>
        <v>NA</v>
      </c>
      <c r="AY20" s="122">
        <f t="shared" ref="AY20:AY28" si="46">IF(T20="NA","NA",E20*H20/T20)</f>
        <v>8.4103921501760297</v>
      </c>
      <c r="AZ20" s="123" t="s">
        <v>889</v>
      </c>
      <c r="BA20" s="124" t="s">
        <v>889</v>
      </c>
      <c r="BB20" s="124" t="s">
        <v>889</v>
      </c>
      <c r="BC20" s="124" t="s">
        <v>889</v>
      </c>
      <c r="BD20" s="124" t="s">
        <v>889</v>
      </c>
      <c r="BE20" s="124" t="s">
        <v>889</v>
      </c>
      <c r="BF20" s="124" t="s">
        <v>889</v>
      </c>
      <c r="BG20" s="124" t="s">
        <v>889</v>
      </c>
      <c r="BH20" s="124" t="s">
        <v>889</v>
      </c>
      <c r="BI20" s="125" t="s">
        <v>889</v>
      </c>
      <c r="BJ20" s="123" t="s">
        <v>889</v>
      </c>
      <c r="BK20" s="124" t="s">
        <v>889</v>
      </c>
      <c r="BL20" s="124" t="s">
        <v>889</v>
      </c>
      <c r="BM20" s="124" t="s">
        <v>889</v>
      </c>
      <c r="BN20" s="124" t="s">
        <v>889</v>
      </c>
      <c r="BO20" s="124" t="s">
        <v>889</v>
      </c>
      <c r="BP20" s="124" t="s">
        <v>889</v>
      </c>
      <c r="BQ20" s="124" t="s">
        <v>889</v>
      </c>
      <c r="BR20" s="124" t="s">
        <v>889</v>
      </c>
      <c r="BS20" s="125" t="s">
        <v>889</v>
      </c>
      <c r="BT20" s="123" t="str">
        <f t="shared" si="43"/>
        <v>NA</v>
      </c>
      <c r="BU20" s="124" t="str">
        <f t="shared" si="43"/>
        <v>NA</v>
      </c>
      <c r="BV20" s="124" t="str">
        <f t="shared" si="43"/>
        <v>NA</v>
      </c>
      <c r="BW20" s="124" t="str">
        <f t="shared" si="43"/>
        <v>NA</v>
      </c>
      <c r="BX20" s="124" t="str">
        <f t="shared" si="43"/>
        <v>NA</v>
      </c>
      <c r="BY20" s="124" t="str">
        <f t="shared" si="43"/>
        <v>NA</v>
      </c>
      <c r="BZ20" s="124" t="str">
        <f t="shared" si="43"/>
        <v>NA</v>
      </c>
      <c r="CA20" s="124" t="s">
        <v>889</v>
      </c>
      <c r="CB20" s="124" t="s">
        <v>889</v>
      </c>
      <c r="CC20" s="125" t="s">
        <v>889</v>
      </c>
      <c r="CD20" s="127" t="str">
        <f>IF(BT20="NA","NA",BT20/[1]AD!$K20)</f>
        <v>NA</v>
      </c>
      <c r="CE20" s="127" t="str">
        <f>IF(BU20="NA","NA",BU20/[1]AD!$K20)</f>
        <v>NA</v>
      </c>
      <c r="CF20" s="127" t="str">
        <f>IF(BV20="NA","NA",BV20/[1]AD!$K20)</f>
        <v>NA</v>
      </c>
      <c r="CG20" s="127" t="str">
        <f>IF(BW20="NA","NA",BW20/[1]AD!$K20)</f>
        <v>NA</v>
      </c>
      <c r="CH20" s="127" t="str">
        <f>IF(BX20="NA","NA",BX20/[1]AD!$K20)</f>
        <v>NA</v>
      </c>
      <c r="CI20" s="127" t="str">
        <f>IF(BY20="NA","NA",BY20/[1]AD!$K20)</f>
        <v>NA</v>
      </c>
      <c r="CJ20" s="127" t="str">
        <f>IF(BZ20="NA","NA",BZ20/[1]AD!$K20)</f>
        <v>NA</v>
      </c>
      <c r="CK20" s="127" t="s">
        <v>889</v>
      </c>
      <c r="CL20" s="127" t="s">
        <v>889</v>
      </c>
      <c r="CM20" s="164" t="s">
        <v>889</v>
      </c>
    </row>
    <row r="21" spans="1:92">
      <c r="A21" s="338"/>
      <c r="B21" s="128">
        <v>3.7708333333357587</v>
      </c>
      <c r="C21" s="125">
        <f>B21-B20</f>
        <v>3.7708333333357587</v>
      </c>
      <c r="D21" s="129">
        <v>1</v>
      </c>
      <c r="E21" s="130">
        <v>0.2</v>
      </c>
      <c r="F21" s="131">
        <f t="shared" ref="F21:F28" si="47">E21/(B22-B21)</f>
        <v>6.193548387101426E-2</v>
      </c>
      <c r="G21" s="132">
        <f t="shared" ref="G21:G28" si="48">D21/F21</f>
        <v>16.145833333321207</v>
      </c>
      <c r="H21" s="112">
        <v>149.58000000000001</v>
      </c>
      <c r="I21" s="112">
        <v>88.317610062893095</v>
      </c>
      <c r="J21" s="112">
        <f t="shared" si="44"/>
        <v>9.2643096774263132</v>
      </c>
      <c r="K21" s="193">
        <f t="shared" si="44"/>
        <v>5.4699939135768423</v>
      </c>
      <c r="L21" s="112">
        <v>5.25</v>
      </c>
      <c r="M21" s="112">
        <v>20</v>
      </c>
      <c r="N21" s="112">
        <v>1</v>
      </c>
      <c r="O21" s="112">
        <v>0</v>
      </c>
      <c r="P21" s="112">
        <v>1</v>
      </c>
      <c r="Q21" s="193">
        <v>5.96</v>
      </c>
      <c r="R21" s="194" t="s">
        <v>889</v>
      </c>
      <c r="S21" s="112">
        <v>15.326657312756149</v>
      </c>
      <c r="T21" s="112">
        <v>11.211972965125828</v>
      </c>
      <c r="U21" s="112">
        <v>4.1131027287138085E-2</v>
      </c>
      <c r="V21" s="112">
        <v>2.0902286713156085E-2</v>
      </c>
      <c r="W21" s="112">
        <v>31.75</v>
      </c>
      <c r="X21" s="112">
        <v>9.33</v>
      </c>
      <c r="Y21" s="132" t="s">
        <v>889</v>
      </c>
      <c r="Z21" s="130" t="s">
        <v>889</v>
      </c>
      <c r="AA21" s="130" t="s">
        <v>889</v>
      </c>
      <c r="AB21" s="130" t="s">
        <v>889</v>
      </c>
      <c r="AC21" s="130" t="s">
        <v>889</v>
      </c>
      <c r="AD21" s="130" t="s">
        <v>889</v>
      </c>
      <c r="AE21" s="130" t="s">
        <v>889</v>
      </c>
      <c r="AF21" s="130" t="str">
        <f t="shared" ref="AF21:AF24" si="49">IF(Y21="NA","NA",Y21/60*2*32)</f>
        <v>NA</v>
      </c>
      <c r="AG21" s="130" t="str">
        <f t="shared" ref="AG21:AG24" si="50">IF(Z21="NA","NA",Z21/74*3.5*32)</f>
        <v>NA</v>
      </c>
      <c r="AH21" s="130" t="str">
        <f t="shared" ref="AH21:AH24" si="51">IF(AA21="NA","NA",AA21/88*5*32)</f>
        <v>NA</v>
      </c>
      <c r="AI21" s="130" t="str">
        <f t="shared" ref="AI21:AI24" si="52">IF(AB21="NA","NA",AB21/102*6.5*32)</f>
        <v>NA</v>
      </c>
      <c r="AJ21" s="130" t="str">
        <f t="shared" ref="AJ21:AJ24" si="53">IF(AC21="NA","NA",AC21/116*8*32)</f>
        <v>NA</v>
      </c>
      <c r="AK21" s="130" t="str">
        <f t="shared" ref="AK21:AK24" si="54">IF(AD21="NA","NA",AD21/130*9.5*32)</f>
        <v>NA</v>
      </c>
      <c r="AL21" s="130" t="str">
        <f t="shared" ref="AL21:AL24" si="55">IF(AE21="NA","NA",AE21/144*11*32)</f>
        <v>NA</v>
      </c>
      <c r="AM21" s="112" t="str">
        <f t="shared" ref="AM21:AM29" si="56">IF(AF21="NA","NA",SUM(AF21:AL21))</f>
        <v>NA</v>
      </c>
      <c r="AN21" s="112" t="str">
        <f t="shared" ref="AN21:AN29" si="57">IF(AF21="NA","NA",SUM(AF21:AI21))</f>
        <v>NA</v>
      </c>
      <c r="AO21" s="193" t="str">
        <f t="shared" ref="AO21:AO29" si="58">IF(AJ21="NA","NA",SUM(AJ21:AL21))</f>
        <v>NA</v>
      </c>
      <c r="AP21" s="195" t="s">
        <v>889</v>
      </c>
      <c r="AQ21" s="140" t="s">
        <v>889</v>
      </c>
      <c r="AR21" s="112" t="s">
        <v>889</v>
      </c>
      <c r="AS21" s="112" t="s">
        <v>889</v>
      </c>
      <c r="AT21" s="112" t="s">
        <v>889</v>
      </c>
      <c r="AU21" s="112" t="str">
        <f>IF(AP21="NA","NA",AP21/1000/C21*'[2]Conversion constants'!$B$16)</f>
        <v>NA</v>
      </c>
      <c r="AV21" s="135" t="str">
        <f>IF($AP21="NA","NA",$AP21*AR21/100/1000/$C21*'[2]Conversion constants'!$B$16)</f>
        <v>NA</v>
      </c>
      <c r="AW21" s="196" t="str">
        <f t="shared" si="45"/>
        <v>NA</v>
      </c>
      <c r="AX21" s="196" t="str">
        <f t="shared" si="45"/>
        <v>NA</v>
      </c>
      <c r="AY21" s="141">
        <f t="shared" si="46"/>
        <v>2.6682190630544631</v>
      </c>
      <c r="AZ21" s="123" t="str">
        <f t="shared" ref="AZ21:AZ29" si="59">IF(AF21="NA","NA",AF21/$G20)</f>
        <v>NA</v>
      </c>
      <c r="BA21" s="124" t="str">
        <f t="shared" ref="BA21:BA29" si="60">IF(AG21="NA","NA",AG21/$G20)</f>
        <v>NA</v>
      </c>
      <c r="BB21" s="124" t="str">
        <f t="shared" ref="BB21:BB29" si="61">IF(AH21="NA","NA",AH21/$G20)</f>
        <v>NA</v>
      </c>
      <c r="BC21" s="124" t="str">
        <f t="shared" ref="BC21:BC29" si="62">IF(AI21="NA","NA",AI21/$G20)</f>
        <v>NA</v>
      </c>
      <c r="BD21" s="124" t="str">
        <f t="shared" ref="BD21:BD29" si="63">IF(AJ21="NA","NA",AJ21/$G20)</f>
        <v>NA</v>
      </c>
      <c r="BE21" s="124" t="str">
        <f t="shared" ref="BE21:BE29" si="64">IF(AK21="NA","NA",AK21/$G20)</f>
        <v>NA</v>
      </c>
      <c r="BF21" s="124" t="str">
        <f t="shared" ref="BF21:BF29" si="65">IF(AL21="NA","NA",AL21/$G20)</f>
        <v>NA</v>
      </c>
      <c r="BG21" s="124" t="str">
        <f>IF(AZ21="NA","NA",SUM(AZ21:BF21))</f>
        <v>NA</v>
      </c>
      <c r="BH21" s="124" t="str">
        <f>IF(AZ21="NA","NA",SUM(AZ21:BC21))</f>
        <v>NA</v>
      </c>
      <c r="BI21" s="125" t="str">
        <f>IF(BD21="NA","NA",SUM(BD21:BF21))</f>
        <v>NA</v>
      </c>
      <c r="BJ21" s="123">
        <f>[2]Feedstock!$C$22/$G20</f>
        <v>7.1920818431084679E-2</v>
      </c>
      <c r="BK21" s="124">
        <f>[2]Feedstock!$C$24/$G20</f>
        <v>5.0602512810524421E-2</v>
      </c>
      <c r="BL21" s="124">
        <f>[2]Feedstock!$C$26/$G20</f>
        <v>1.5725584165063346E-2</v>
      </c>
      <c r="BM21" s="124">
        <v>0</v>
      </c>
      <c r="BN21" s="124">
        <v>0</v>
      </c>
      <c r="BO21" s="124">
        <v>0</v>
      </c>
      <c r="BP21" s="124">
        <v>0</v>
      </c>
      <c r="BQ21" s="124">
        <f>IF(BJ21="NA","NA",SUM(BJ21:BP21))</f>
        <v>0.13824891540667245</v>
      </c>
      <c r="BR21" s="124">
        <f>IF(BJ21="NA","NA",SUM(BJ21:BM21))</f>
        <v>0.13824891540667245</v>
      </c>
      <c r="BS21" s="125">
        <f>IF(BN21="NA","NA",SUM(BN21:BP21))</f>
        <v>0</v>
      </c>
      <c r="BT21" s="123" t="str">
        <f>IF(AZ21="NA","NA",AZ21-BJ21)</f>
        <v>NA</v>
      </c>
      <c r="BU21" s="124" t="str">
        <f t="shared" si="43"/>
        <v>NA</v>
      </c>
      <c r="BV21" s="124" t="str">
        <f t="shared" si="43"/>
        <v>NA</v>
      </c>
      <c r="BW21" s="124" t="str">
        <f t="shared" si="43"/>
        <v>NA</v>
      </c>
      <c r="BX21" s="124" t="str">
        <f t="shared" si="43"/>
        <v>NA</v>
      </c>
      <c r="BY21" s="124" t="str">
        <f t="shared" si="43"/>
        <v>NA</v>
      </c>
      <c r="BZ21" s="124" t="str">
        <f t="shared" si="43"/>
        <v>NA</v>
      </c>
      <c r="CA21" s="124" t="str">
        <f>IF(BT21="NA","NA",SUM(BT21:BZ21))</f>
        <v>NA</v>
      </c>
      <c r="CB21" s="124" t="str">
        <f>IF(BT21="NA","NA",SUM(BT21:BW21))</f>
        <v>NA</v>
      </c>
      <c r="CC21" s="125" t="str">
        <f>IF(BX21="NA","NA",SUM(BX21:BZ21))</f>
        <v>NA</v>
      </c>
      <c r="CD21" s="127" t="str">
        <f t="shared" ref="CD21:CD29" si="66">IF(BT21="NA","NA",BT21/$J20)</f>
        <v>NA</v>
      </c>
      <c r="CE21" s="127" t="str">
        <f t="shared" ref="CE21:CE29" si="67">IF(BU21="NA","NA",BU21/$J20)</f>
        <v>NA</v>
      </c>
      <c r="CF21" s="127" t="str">
        <f t="shared" ref="CF21:CF29" si="68">IF(BV21="NA","NA",BV21/$J20)</f>
        <v>NA</v>
      </c>
      <c r="CG21" s="127" t="str">
        <f t="shared" ref="CG21:CG29" si="69">IF(BW21="NA","NA",BW21/$J20)</f>
        <v>NA</v>
      </c>
      <c r="CH21" s="127" t="str">
        <f t="shared" ref="CH21:CH29" si="70">IF(BX21="NA","NA",BX21/$J20)</f>
        <v>NA</v>
      </c>
      <c r="CI21" s="127" t="str">
        <f t="shared" ref="CI21:CI29" si="71">IF(BY21="NA","NA",BY21/$J20)</f>
        <v>NA</v>
      </c>
      <c r="CJ21" s="127" t="str">
        <f t="shared" ref="CJ21:CJ29" si="72">IF(BZ21="NA","NA",BZ21/$J20)</f>
        <v>NA</v>
      </c>
      <c r="CK21" s="127" t="str">
        <f>IF(CD21="NA","NA",SUM(CD21:CJ21))</f>
        <v>NA</v>
      </c>
      <c r="CL21" s="127" t="str">
        <f>IF(CD21="NA","NA",SUM(CD21:CG21))</f>
        <v>NA</v>
      </c>
      <c r="CM21" s="164" t="str">
        <f>IF(CH21="NA","NA",SUM(CH21:CJ21))</f>
        <v>NA</v>
      </c>
    </row>
    <row r="22" spans="1:92">
      <c r="A22" s="338"/>
      <c r="B22" s="128">
        <v>7</v>
      </c>
      <c r="C22" s="125">
        <f t="shared" ref="C22:C29" si="73">B22-B21</f>
        <v>3.2291666666642413</v>
      </c>
      <c r="D22" s="129">
        <v>1</v>
      </c>
      <c r="E22" s="130">
        <v>0.2</v>
      </c>
      <c r="F22" s="131">
        <f t="shared" si="47"/>
        <v>5.303867403311506E-2</v>
      </c>
      <c r="G22" s="132">
        <f t="shared" si="48"/>
        <v>18.854166666678793</v>
      </c>
      <c r="H22" s="112">
        <v>149.58000000000001</v>
      </c>
      <c r="I22" s="112">
        <v>88.317610062893095</v>
      </c>
      <c r="J22" s="112">
        <f t="shared" si="44"/>
        <v>7.9335248618733507</v>
      </c>
      <c r="K22" s="193">
        <f t="shared" si="44"/>
        <v>4.6842489315095488</v>
      </c>
      <c r="L22" s="112">
        <v>5.25</v>
      </c>
      <c r="M22" s="112">
        <v>14</v>
      </c>
      <c r="N22" s="112">
        <v>2</v>
      </c>
      <c r="O22" s="112">
        <v>0</v>
      </c>
      <c r="P22" s="112">
        <v>1</v>
      </c>
      <c r="Q22" s="193">
        <v>6.91</v>
      </c>
      <c r="R22" s="194" t="s">
        <v>889</v>
      </c>
      <c r="S22" s="112">
        <v>20.35454887610808</v>
      </c>
      <c r="T22" s="112">
        <v>14.838475109667314</v>
      </c>
      <c r="U22" s="112">
        <v>8.8030608938290289E-2</v>
      </c>
      <c r="V22" s="112">
        <v>0.15205893083515898</v>
      </c>
      <c r="W22" s="112">
        <v>36.93</v>
      </c>
      <c r="X22" s="112">
        <v>17.84</v>
      </c>
      <c r="Y22" s="132">
        <v>2.8638999580392146</v>
      </c>
      <c r="Z22" s="130">
        <v>3.1056458967315166</v>
      </c>
      <c r="AA22" s="130">
        <v>1.5364311324975721</v>
      </c>
      <c r="AB22" s="130">
        <v>0.86115785337755835</v>
      </c>
      <c r="AC22" s="130">
        <v>0</v>
      </c>
      <c r="AD22" s="130">
        <v>0</v>
      </c>
      <c r="AE22" s="130">
        <v>0</v>
      </c>
      <c r="AF22" s="130">
        <f t="shared" si="49"/>
        <v>3.0548266219084956</v>
      </c>
      <c r="AG22" s="130">
        <f t="shared" si="50"/>
        <v>4.7004370328909442</v>
      </c>
      <c r="AH22" s="130">
        <f t="shared" si="51"/>
        <v>2.7935111499955854</v>
      </c>
      <c r="AI22" s="130">
        <f t="shared" si="52"/>
        <v>1.7560866029660012</v>
      </c>
      <c r="AJ22" s="130">
        <f t="shared" si="53"/>
        <v>0</v>
      </c>
      <c r="AK22" s="130">
        <f t="shared" si="54"/>
        <v>0</v>
      </c>
      <c r="AL22" s="130">
        <f t="shared" si="55"/>
        <v>0</v>
      </c>
      <c r="AM22" s="112">
        <f t="shared" si="56"/>
        <v>12.304861407761026</v>
      </c>
      <c r="AN22" s="112">
        <f t="shared" si="57"/>
        <v>12.304861407761026</v>
      </c>
      <c r="AO22" s="193">
        <f t="shared" si="58"/>
        <v>0</v>
      </c>
      <c r="AP22" s="195" t="s">
        <v>889</v>
      </c>
      <c r="AQ22" s="140" t="s">
        <v>889</v>
      </c>
      <c r="AR22" s="130">
        <v>0.3967735550234473</v>
      </c>
      <c r="AS22" s="130">
        <v>76.764570078826864</v>
      </c>
      <c r="AT22" s="130">
        <v>22.838656366149674</v>
      </c>
      <c r="AU22" s="130" t="str">
        <f>IF(AP22="NA","NA",AP22/1000/C22*'[2]Conversion constants'!$B$16)</f>
        <v>NA</v>
      </c>
      <c r="AV22" s="135" t="str">
        <f>IF($AP22="NA","NA",$AP22*AR22/100/1000/$C22*'[2]Conversion constants'!$B$16)</f>
        <v>NA</v>
      </c>
      <c r="AW22" s="197" t="str">
        <f t="shared" si="45"/>
        <v>NA</v>
      </c>
      <c r="AX22" s="197" t="str">
        <f t="shared" si="45"/>
        <v>NA</v>
      </c>
      <c r="AY22" s="141">
        <f t="shared" si="46"/>
        <v>2.0161101311892646</v>
      </c>
      <c r="AZ22" s="123">
        <f t="shared" si="59"/>
        <v>0.18920216496995862</v>
      </c>
      <c r="BA22" s="124">
        <f t="shared" si="60"/>
        <v>0.29112384203733521</v>
      </c>
      <c r="BB22" s="124">
        <f t="shared" si="61"/>
        <v>0.17301746477405008</v>
      </c>
      <c r="BC22" s="124">
        <f t="shared" si="62"/>
        <v>0.10876407347410498</v>
      </c>
      <c r="BD22" s="124">
        <f t="shared" si="63"/>
        <v>0</v>
      </c>
      <c r="BE22" s="124">
        <f t="shared" si="64"/>
        <v>0</v>
      </c>
      <c r="BF22" s="124">
        <f t="shared" si="65"/>
        <v>0</v>
      </c>
      <c r="BG22" s="124">
        <f t="shared" ref="BG22:BG29" si="74">IF(AZ22="NA","NA",SUM(AZ22:BF22))</f>
        <v>0.76210754525544888</v>
      </c>
      <c r="BH22" s="124">
        <f t="shared" ref="BH22:BH29" si="75">IF(AZ22="NA","NA",SUM(AZ22:BC22))</f>
        <v>0.76210754525544888</v>
      </c>
      <c r="BI22" s="125">
        <f t="shared" ref="BI22:BI29" si="76">IF(BD22="NA","NA",SUM(BD22:BF22))</f>
        <v>0</v>
      </c>
      <c r="BJ22" s="123">
        <f>[2]Feedstock!$C$22/$G21</f>
        <v>8.3984955716415968E-2</v>
      </c>
      <c r="BK22" s="124">
        <f>[2]Feedstock!$C$24/$G21</f>
        <v>5.909067624979155E-2</v>
      </c>
      <c r="BL22" s="124">
        <f>[2]Feedstock!$C$26/$G21</f>
        <v>1.8363424089551189E-2</v>
      </c>
      <c r="BM22" s="124">
        <v>0</v>
      </c>
      <c r="BN22" s="124">
        <v>0</v>
      </c>
      <c r="BO22" s="124">
        <v>0</v>
      </c>
      <c r="BP22" s="124">
        <v>0</v>
      </c>
      <c r="BQ22" s="124">
        <f t="shared" ref="BQ22:BQ29" si="77">IF(BJ22="NA","NA",SUM(BJ22:BP22))</f>
        <v>0.1614390560557587</v>
      </c>
      <c r="BR22" s="124">
        <f t="shared" ref="BR22:BR29" si="78">IF(BJ22="NA","NA",SUM(BJ22:BM22))</f>
        <v>0.1614390560557587</v>
      </c>
      <c r="BS22" s="125">
        <f t="shared" ref="BS22:BS29" si="79">IF(BN22="NA","NA",SUM(BN22:BP22))</f>
        <v>0</v>
      </c>
      <c r="BT22" s="123">
        <f t="shared" ref="BT22:BT29" si="80">IF(AZ22="NA","NA",AZ22-BJ22)</f>
        <v>0.10521720925354265</v>
      </c>
      <c r="BU22" s="124">
        <f t="shared" si="43"/>
        <v>0.23203316578754365</v>
      </c>
      <c r="BV22" s="124">
        <f t="shared" si="43"/>
        <v>0.15465404068449889</v>
      </c>
      <c r="BW22" s="124">
        <f t="shared" si="43"/>
        <v>0.10876407347410498</v>
      </c>
      <c r="BX22" s="124">
        <f t="shared" si="43"/>
        <v>0</v>
      </c>
      <c r="BY22" s="124">
        <f t="shared" si="43"/>
        <v>0</v>
      </c>
      <c r="BZ22" s="124">
        <f t="shared" si="43"/>
        <v>0</v>
      </c>
      <c r="CA22" s="124">
        <f t="shared" ref="CA22:CA29" si="81">IF(BT22="NA","NA",SUM(BT22:BZ22))</f>
        <v>0.60066848919969018</v>
      </c>
      <c r="CB22" s="124">
        <f t="shared" ref="CB22:CB26" si="82">IF(BT22="NA","NA",SUM(BT22:BW22))</f>
        <v>0.60066848919969018</v>
      </c>
      <c r="CC22" s="125">
        <f t="shared" ref="CC22:CC29" si="83">IF(BX22="NA","NA",SUM(BX22:BZ22))</f>
        <v>0</v>
      </c>
      <c r="CD22" s="127">
        <f t="shared" si="66"/>
        <v>1.1357263834769898E-2</v>
      </c>
      <c r="CE22" s="127">
        <f t="shared" si="67"/>
        <v>2.5045920728764326E-2</v>
      </c>
      <c r="CF22" s="127">
        <f t="shared" si="68"/>
        <v>1.6693530988210966E-2</v>
      </c>
      <c r="CG22" s="127">
        <f t="shared" si="69"/>
        <v>1.1740116345540855E-2</v>
      </c>
      <c r="CH22" s="127">
        <f t="shared" si="70"/>
        <v>0</v>
      </c>
      <c r="CI22" s="127">
        <f t="shared" si="71"/>
        <v>0</v>
      </c>
      <c r="CJ22" s="127">
        <f t="shared" si="72"/>
        <v>0</v>
      </c>
      <c r="CK22" s="127">
        <f t="shared" ref="CK22:CK29" si="84">IF(CD22="NA","NA",SUM(CD22:CJ22))</f>
        <v>6.4836831897286049E-2</v>
      </c>
      <c r="CL22" s="127">
        <f t="shared" ref="CL22:CL26" si="85">IF(CD22="NA","NA",SUM(CD22:CG22))</f>
        <v>6.4836831897286049E-2</v>
      </c>
      <c r="CM22" s="164">
        <f t="shared" ref="CM22:CM29" si="86">IF(CH22="NA","NA",SUM(CH22:CJ22))</f>
        <v>0</v>
      </c>
    </row>
    <row r="23" spans="1:92">
      <c r="A23" s="338"/>
      <c r="B23" s="128">
        <v>10.770833333335759</v>
      </c>
      <c r="C23" s="125">
        <f t="shared" si="73"/>
        <v>3.7708333333357587</v>
      </c>
      <c r="D23" s="129">
        <v>1</v>
      </c>
      <c r="E23" s="130">
        <v>0.2</v>
      </c>
      <c r="F23" s="131">
        <f t="shared" si="47"/>
        <v>6.193548387101426E-2</v>
      </c>
      <c r="G23" s="132">
        <f t="shared" si="48"/>
        <v>16.145833333321207</v>
      </c>
      <c r="H23" s="112">
        <v>149.58000000000001</v>
      </c>
      <c r="I23" s="112">
        <v>88.317610062893095</v>
      </c>
      <c r="J23" s="112">
        <f t="shared" si="44"/>
        <v>9.2643096774263132</v>
      </c>
      <c r="K23" s="193">
        <f t="shared" si="44"/>
        <v>5.4699939135768423</v>
      </c>
      <c r="L23" s="112">
        <v>5.33</v>
      </c>
      <c r="M23" s="112">
        <v>18</v>
      </c>
      <c r="N23" s="112">
        <v>2</v>
      </c>
      <c r="O23" s="112">
        <v>0</v>
      </c>
      <c r="P23" s="112">
        <v>2</v>
      </c>
      <c r="Q23" s="193">
        <v>5.97</v>
      </c>
      <c r="R23" s="194" t="s">
        <v>889</v>
      </c>
      <c r="S23" s="112">
        <v>19.513938681516446</v>
      </c>
      <c r="T23" s="112">
        <v>11.889009698474009</v>
      </c>
      <c r="U23" s="112">
        <v>0.57936584756777043</v>
      </c>
      <c r="V23" s="112">
        <v>0.51538236966766537</v>
      </c>
      <c r="W23" s="112">
        <v>36.5</v>
      </c>
      <c r="X23" s="112">
        <v>25.03</v>
      </c>
      <c r="Y23" s="132" t="s">
        <v>889</v>
      </c>
      <c r="Z23" s="130" t="s">
        <v>889</v>
      </c>
      <c r="AA23" s="130" t="s">
        <v>889</v>
      </c>
      <c r="AB23" s="130" t="s">
        <v>889</v>
      </c>
      <c r="AC23" s="130" t="s">
        <v>889</v>
      </c>
      <c r="AD23" s="130" t="s">
        <v>889</v>
      </c>
      <c r="AE23" s="130" t="s">
        <v>889</v>
      </c>
      <c r="AF23" s="130" t="str">
        <f t="shared" si="49"/>
        <v>NA</v>
      </c>
      <c r="AG23" s="130" t="str">
        <f t="shared" si="50"/>
        <v>NA</v>
      </c>
      <c r="AH23" s="130" t="str">
        <f t="shared" si="51"/>
        <v>NA</v>
      </c>
      <c r="AI23" s="130" t="str">
        <f t="shared" si="52"/>
        <v>NA</v>
      </c>
      <c r="AJ23" s="130" t="str">
        <f t="shared" si="53"/>
        <v>NA</v>
      </c>
      <c r="AK23" s="130" t="str">
        <f t="shared" si="54"/>
        <v>NA</v>
      </c>
      <c r="AL23" s="130" t="str">
        <f t="shared" si="55"/>
        <v>NA</v>
      </c>
      <c r="AM23" s="112" t="str">
        <f t="shared" si="56"/>
        <v>NA</v>
      </c>
      <c r="AN23" s="112" t="str">
        <f t="shared" si="57"/>
        <v>NA</v>
      </c>
      <c r="AO23" s="193" t="str">
        <f t="shared" si="58"/>
        <v>NA</v>
      </c>
      <c r="AP23" s="195" t="s">
        <v>889</v>
      </c>
      <c r="AQ23" s="140" t="s">
        <v>889</v>
      </c>
      <c r="AR23" s="130">
        <v>0.41324073526550953</v>
      </c>
      <c r="AS23" s="130">
        <v>78.010150604047382</v>
      </c>
      <c r="AT23" s="130">
        <v>21.576608660687103</v>
      </c>
      <c r="AU23" s="130" t="str">
        <f>IF(AP23="NA","NA",AP23/1000/C23*'[2]Conversion constants'!$B$16)</f>
        <v>NA</v>
      </c>
      <c r="AV23" s="135" t="str">
        <f>IF($AP23="NA","NA",$AP23*AR23/100/1000/$C23*'[2]Conversion constants'!$B$16)</f>
        <v>NA</v>
      </c>
      <c r="AW23" s="197" t="str">
        <f t="shared" si="45"/>
        <v>NA</v>
      </c>
      <c r="AX23" s="197" t="str">
        <f t="shared" si="45"/>
        <v>NA</v>
      </c>
      <c r="AY23" s="141">
        <f t="shared" si="46"/>
        <v>2.5162734961718312</v>
      </c>
      <c r="AZ23" s="123" t="str">
        <f t="shared" si="59"/>
        <v>NA</v>
      </c>
      <c r="BA23" s="124" t="str">
        <f t="shared" si="60"/>
        <v>NA</v>
      </c>
      <c r="BB23" s="124" t="str">
        <f t="shared" si="61"/>
        <v>NA</v>
      </c>
      <c r="BC23" s="124" t="str">
        <f t="shared" si="62"/>
        <v>NA</v>
      </c>
      <c r="BD23" s="124" t="str">
        <f t="shared" si="63"/>
        <v>NA</v>
      </c>
      <c r="BE23" s="124" t="str">
        <f t="shared" si="64"/>
        <v>NA</v>
      </c>
      <c r="BF23" s="124" t="str">
        <f t="shared" si="65"/>
        <v>NA</v>
      </c>
      <c r="BG23" s="124" t="str">
        <f t="shared" si="74"/>
        <v>NA</v>
      </c>
      <c r="BH23" s="124" t="str">
        <f t="shared" si="75"/>
        <v>NA</v>
      </c>
      <c r="BI23" s="125" t="str">
        <f t="shared" si="76"/>
        <v>NA</v>
      </c>
      <c r="BJ23" s="123">
        <f>[2]Feedstock!$C$22/$G22</f>
        <v>7.1920818431084679E-2</v>
      </c>
      <c r="BK23" s="124">
        <f>[2]Feedstock!$C$24/$G22</f>
        <v>5.0602512810524421E-2</v>
      </c>
      <c r="BL23" s="124">
        <f>[2]Feedstock!$C$26/$G22</f>
        <v>1.5725584165063346E-2</v>
      </c>
      <c r="BM23" s="124">
        <v>0</v>
      </c>
      <c r="BN23" s="124">
        <v>0</v>
      </c>
      <c r="BO23" s="124">
        <v>0</v>
      </c>
      <c r="BP23" s="124">
        <v>0</v>
      </c>
      <c r="BQ23" s="124">
        <f t="shared" si="77"/>
        <v>0.13824891540667245</v>
      </c>
      <c r="BR23" s="124">
        <f t="shared" si="78"/>
        <v>0.13824891540667245</v>
      </c>
      <c r="BS23" s="125">
        <f t="shared" si="79"/>
        <v>0</v>
      </c>
      <c r="BT23" s="123" t="str">
        <f t="shared" si="80"/>
        <v>NA</v>
      </c>
      <c r="BU23" s="124" t="str">
        <f t="shared" si="43"/>
        <v>NA</v>
      </c>
      <c r="BV23" s="124" t="str">
        <f t="shared" si="43"/>
        <v>NA</v>
      </c>
      <c r="BW23" s="124" t="str">
        <f t="shared" si="43"/>
        <v>NA</v>
      </c>
      <c r="BX23" s="124" t="str">
        <f t="shared" si="43"/>
        <v>NA</v>
      </c>
      <c r="BY23" s="124" t="str">
        <f t="shared" si="43"/>
        <v>NA</v>
      </c>
      <c r="BZ23" s="124" t="str">
        <f t="shared" si="43"/>
        <v>NA</v>
      </c>
      <c r="CA23" s="124" t="str">
        <f t="shared" si="81"/>
        <v>NA</v>
      </c>
      <c r="CB23" s="124" t="str">
        <f t="shared" si="82"/>
        <v>NA</v>
      </c>
      <c r="CC23" s="125" t="str">
        <f t="shared" si="83"/>
        <v>NA</v>
      </c>
      <c r="CD23" s="127" t="str">
        <f t="shared" si="66"/>
        <v>NA</v>
      </c>
      <c r="CE23" s="127" t="str">
        <f t="shared" si="67"/>
        <v>NA</v>
      </c>
      <c r="CF23" s="127" t="str">
        <f t="shared" si="68"/>
        <v>NA</v>
      </c>
      <c r="CG23" s="127" t="str">
        <f t="shared" si="69"/>
        <v>NA</v>
      </c>
      <c r="CH23" s="127" t="str">
        <f t="shared" si="70"/>
        <v>NA</v>
      </c>
      <c r="CI23" s="127" t="str">
        <f t="shared" si="71"/>
        <v>NA</v>
      </c>
      <c r="CJ23" s="127" t="str">
        <f t="shared" si="72"/>
        <v>NA</v>
      </c>
      <c r="CK23" s="127" t="str">
        <f t="shared" si="84"/>
        <v>NA</v>
      </c>
      <c r="CL23" s="127" t="str">
        <f t="shared" si="85"/>
        <v>NA</v>
      </c>
      <c r="CM23" s="164" t="str">
        <f t="shared" si="86"/>
        <v>NA</v>
      </c>
    </row>
    <row r="24" spans="1:92">
      <c r="A24" s="339"/>
      <c r="B24" s="143">
        <v>14</v>
      </c>
      <c r="C24" s="100">
        <f t="shared" si="73"/>
        <v>3.2291666666642413</v>
      </c>
      <c r="D24" s="144">
        <v>1</v>
      </c>
      <c r="E24" s="145">
        <v>0.2</v>
      </c>
      <c r="F24" s="146">
        <f t="shared" si="47"/>
        <v>5.303867403311506E-2</v>
      </c>
      <c r="G24" s="147">
        <f t="shared" si="48"/>
        <v>18.854166666678793</v>
      </c>
      <c r="H24" s="148">
        <v>149.58000000000001</v>
      </c>
      <c r="I24" s="148">
        <v>88.317610062893095</v>
      </c>
      <c r="J24" s="148">
        <f t="shared" si="44"/>
        <v>7.9335248618733507</v>
      </c>
      <c r="K24" s="198">
        <f t="shared" si="44"/>
        <v>4.6842489315095488</v>
      </c>
      <c r="L24" s="148">
        <v>5.41</v>
      </c>
      <c r="M24" s="148">
        <v>22</v>
      </c>
      <c r="N24" s="148">
        <v>2</v>
      </c>
      <c r="O24" s="148">
        <v>0</v>
      </c>
      <c r="P24" s="148">
        <v>2</v>
      </c>
      <c r="Q24" s="198">
        <v>6.02</v>
      </c>
      <c r="R24" s="199" t="s">
        <v>889</v>
      </c>
      <c r="S24" s="148">
        <v>31.640383407926041</v>
      </c>
      <c r="T24" s="148">
        <v>21.620754970301803</v>
      </c>
      <c r="U24" s="148">
        <v>0.87551638344020599</v>
      </c>
      <c r="V24" s="148">
        <v>0.80141524664099451</v>
      </c>
      <c r="W24" s="148">
        <v>57.93</v>
      </c>
      <c r="X24" s="148">
        <v>32.54</v>
      </c>
      <c r="Y24" s="147">
        <v>6.5472161186529645</v>
      </c>
      <c r="Z24" s="145">
        <v>3.1518327452785408</v>
      </c>
      <c r="AA24" s="145">
        <v>3.9892986183996952</v>
      </c>
      <c r="AB24" s="145">
        <v>2.31851974655951</v>
      </c>
      <c r="AC24" s="145">
        <v>0.63718884241664886</v>
      </c>
      <c r="AD24" s="200">
        <v>0</v>
      </c>
      <c r="AE24" s="200">
        <v>0</v>
      </c>
      <c r="AF24" s="200">
        <f t="shared" si="49"/>
        <v>6.9836971932298288</v>
      </c>
      <c r="AG24" s="200">
        <f t="shared" si="50"/>
        <v>4.7703414523134668</v>
      </c>
      <c r="AH24" s="200">
        <f t="shared" si="51"/>
        <v>7.2532702152721731</v>
      </c>
      <c r="AI24" s="200">
        <f t="shared" si="52"/>
        <v>4.7279618361213531</v>
      </c>
      <c r="AJ24" s="200">
        <f t="shared" si="53"/>
        <v>1.4062098591263974</v>
      </c>
      <c r="AK24" s="200">
        <f t="shared" si="54"/>
        <v>0</v>
      </c>
      <c r="AL24" s="200">
        <f t="shared" si="55"/>
        <v>0</v>
      </c>
      <c r="AM24" s="148">
        <f t="shared" si="56"/>
        <v>25.141480556063222</v>
      </c>
      <c r="AN24" s="148">
        <f t="shared" si="57"/>
        <v>23.735270696936823</v>
      </c>
      <c r="AO24" s="198">
        <f t="shared" si="58"/>
        <v>1.4062098591263974</v>
      </c>
      <c r="AP24" s="201" t="s">
        <v>889</v>
      </c>
      <c r="AQ24" s="140" t="s">
        <v>889</v>
      </c>
      <c r="AR24" s="145">
        <v>0.55794143425287757</v>
      </c>
      <c r="AS24" s="145">
        <v>75.637672246448233</v>
      </c>
      <c r="AT24" s="145">
        <v>23.804386319298906</v>
      </c>
      <c r="AU24" s="145" t="str">
        <f>IF(AP24="NA","NA",AP24/1000/C24*'[2]Conversion constants'!$B$16)</f>
        <v>NA</v>
      </c>
      <c r="AV24" s="151" t="str">
        <f>IF($AP24="NA","NA",$AP24*AR24/100/1000/$C24*'[2]Conversion constants'!$B$16)</f>
        <v>NA</v>
      </c>
      <c r="AW24" s="202" t="str">
        <f t="shared" si="45"/>
        <v>NA</v>
      </c>
      <c r="AX24" s="202" t="str">
        <f t="shared" si="45"/>
        <v>NA</v>
      </c>
      <c r="AY24" s="157">
        <f t="shared" si="46"/>
        <v>1.3836704611421997</v>
      </c>
      <c r="AZ24" s="98">
        <f t="shared" si="59"/>
        <v>0.43253866487133363</v>
      </c>
      <c r="BA24" s="99">
        <f t="shared" si="60"/>
        <v>0.29545340607899145</v>
      </c>
      <c r="BB24" s="99">
        <f t="shared" si="61"/>
        <v>0.44923480043009778</v>
      </c>
      <c r="BC24" s="99">
        <f t="shared" si="62"/>
        <v>0.29282860404386502</v>
      </c>
      <c r="BD24" s="99">
        <f t="shared" si="63"/>
        <v>8.7094288049184218E-2</v>
      </c>
      <c r="BE24" s="99">
        <f t="shared" si="64"/>
        <v>0</v>
      </c>
      <c r="BF24" s="99">
        <f t="shared" si="65"/>
        <v>0</v>
      </c>
      <c r="BG24" s="99">
        <f t="shared" si="74"/>
        <v>1.5571497634734723</v>
      </c>
      <c r="BH24" s="99">
        <f t="shared" si="75"/>
        <v>1.470055475424288</v>
      </c>
      <c r="BI24" s="100">
        <f t="shared" si="76"/>
        <v>8.7094288049184218E-2</v>
      </c>
      <c r="BJ24" s="98">
        <f>[2]Feedstock!$C$22/$G23</f>
        <v>8.3984955716415968E-2</v>
      </c>
      <c r="BK24" s="124">
        <f>[2]Feedstock!$C$24/$G23</f>
        <v>5.909067624979155E-2</v>
      </c>
      <c r="BL24" s="124">
        <f>[2]Feedstock!$C$26/$G23</f>
        <v>1.8363424089551189E-2</v>
      </c>
      <c r="BM24" s="99">
        <v>0</v>
      </c>
      <c r="BN24" s="99">
        <v>0</v>
      </c>
      <c r="BO24" s="99">
        <v>0</v>
      </c>
      <c r="BP24" s="99">
        <v>0</v>
      </c>
      <c r="BQ24" s="99">
        <f t="shared" si="77"/>
        <v>0.1614390560557587</v>
      </c>
      <c r="BR24" s="99">
        <f t="shared" si="78"/>
        <v>0.1614390560557587</v>
      </c>
      <c r="BS24" s="100">
        <f t="shared" si="79"/>
        <v>0</v>
      </c>
      <c r="BT24" s="98">
        <f t="shared" si="80"/>
        <v>0.34855370915491768</v>
      </c>
      <c r="BU24" s="99">
        <f t="shared" si="43"/>
        <v>0.2363627298291999</v>
      </c>
      <c r="BV24" s="99">
        <f t="shared" si="43"/>
        <v>0.43087137634054662</v>
      </c>
      <c r="BW24" s="99">
        <f t="shared" si="43"/>
        <v>0.29282860404386502</v>
      </c>
      <c r="BX24" s="99">
        <f t="shared" si="43"/>
        <v>8.7094288049184218E-2</v>
      </c>
      <c r="BY24" s="99">
        <f t="shared" si="43"/>
        <v>0</v>
      </c>
      <c r="BZ24" s="99">
        <f t="shared" si="43"/>
        <v>0</v>
      </c>
      <c r="CA24" s="99">
        <f t="shared" si="81"/>
        <v>1.3957107074177135</v>
      </c>
      <c r="CB24" s="99">
        <f t="shared" si="82"/>
        <v>1.3086164193685292</v>
      </c>
      <c r="CC24" s="100">
        <f t="shared" si="83"/>
        <v>8.7094288049184218E-2</v>
      </c>
      <c r="CD24" s="104">
        <f t="shared" si="66"/>
        <v>3.7623279153136881E-2</v>
      </c>
      <c r="CE24" s="104">
        <f t="shared" si="67"/>
        <v>2.5513258738007021E-2</v>
      </c>
      <c r="CF24" s="104">
        <f t="shared" si="68"/>
        <v>4.650874067718401E-2</v>
      </c>
      <c r="CG24" s="104">
        <f t="shared" si="69"/>
        <v>3.1608248670419524E-2</v>
      </c>
      <c r="CH24" s="104">
        <f t="shared" si="70"/>
        <v>9.4010553491536124E-3</v>
      </c>
      <c r="CI24" s="104">
        <f t="shared" si="71"/>
        <v>0</v>
      </c>
      <c r="CJ24" s="104">
        <f t="shared" si="72"/>
        <v>0</v>
      </c>
      <c r="CK24" s="104">
        <f t="shared" si="84"/>
        <v>0.15065458258790104</v>
      </c>
      <c r="CL24" s="104">
        <f t="shared" si="85"/>
        <v>0.14125352723874743</v>
      </c>
      <c r="CM24" s="203">
        <f t="shared" si="86"/>
        <v>9.4010553491536124E-3</v>
      </c>
    </row>
    <row r="25" spans="1:92">
      <c r="A25" s="340" t="s">
        <v>1011</v>
      </c>
      <c r="B25" s="105">
        <v>17.770833333335759</v>
      </c>
      <c r="C25" s="115">
        <f t="shared" si="73"/>
        <v>3.7708333333357587</v>
      </c>
      <c r="D25" s="107">
        <v>1</v>
      </c>
      <c r="E25" s="108">
        <v>0.2</v>
      </c>
      <c r="F25" s="109">
        <f t="shared" si="47"/>
        <v>6.193548387101426E-2</v>
      </c>
      <c r="G25" s="110">
        <f t="shared" si="48"/>
        <v>16.145833333321207</v>
      </c>
      <c r="H25" s="111">
        <v>296.97500000000002</v>
      </c>
      <c r="I25" s="111">
        <v>163.063915918383</v>
      </c>
      <c r="J25" s="111">
        <f t="shared" si="44"/>
        <v>18.39329032259446</v>
      </c>
      <c r="K25" s="189">
        <f t="shared" si="44"/>
        <v>10.099442534307435</v>
      </c>
      <c r="L25" s="111">
        <v>5.34</v>
      </c>
      <c r="M25" s="111">
        <v>20</v>
      </c>
      <c r="N25" s="111">
        <v>2</v>
      </c>
      <c r="O25" s="111">
        <v>0</v>
      </c>
      <c r="P25" s="111">
        <v>2</v>
      </c>
      <c r="Q25" s="189">
        <v>6.01</v>
      </c>
      <c r="R25" s="190">
        <v>17.579999999999998</v>
      </c>
      <c r="S25" s="111" t="s">
        <v>889</v>
      </c>
      <c r="T25" s="111" t="s">
        <v>889</v>
      </c>
      <c r="U25" s="111" t="s">
        <v>889</v>
      </c>
      <c r="V25" s="111" t="s">
        <v>889</v>
      </c>
      <c r="W25" s="111">
        <v>58.52</v>
      </c>
      <c r="X25" s="111">
        <v>37.909999999999997</v>
      </c>
      <c r="Y25" s="110" t="s">
        <v>889</v>
      </c>
      <c r="Z25" s="108" t="s">
        <v>889</v>
      </c>
      <c r="AA25" s="108" t="s">
        <v>889</v>
      </c>
      <c r="AB25" s="108" t="s">
        <v>889</v>
      </c>
      <c r="AC25" s="108" t="s">
        <v>889</v>
      </c>
      <c r="AD25" s="108" t="s">
        <v>889</v>
      </c>
      <c r="AE25" s="108" t="s">
        <v>889</v>
      </c>
      <c r="AF25" s="108" t="str">
        <f>IF(Y25="NA","NA",Y25/60*2*32)</f>
        <v>NA</v>
      </c>
      <c r="AG25" s="108" t="str">
        <f>IF(Z25="NA","NA",Z25/74*3.5*32)</f>
        <v>NA</v>
      </c>
      <c r="AH25" s="108" t="str">
        <f>IF(AA25="NA","NA",AA25/88*5*32)</f>
        <v>NA</v>
      </c>
      <c r="AI25" s="108" t="str">
        <f>IF(AB25="NA","NA",AB25/102*6.5*32)</f>
        <v>NA</v>
      </c>
      <c r="AJ25" s="108" t="str">
        <f>IF(AC25="NA","NA",AC25/116*8*32)</f>
        <v>NA</v>
      </c>
      <c r="AK25" s="108" t="str">
        <f>IF(AD25="NA","NA",AD25/130*9.5*32)</f>
        <v>NA</v>
      </c>
      <c r="AL25" s="108" t="str">
        <f>IF(AE25="NA","NA",AE25/144*11*32)</f>
        <v>NA</v>
      </c>
      <c r="AM25" s="111" t="str">
        <f t="shared" si="56"/>
        <v>NA</v>
      </c>
      <c r="AN25" s="111" t="str">
        <f t="shared" si="57"/>
        <v>NA</v>
      </c>
      <c r="AO25" s="189" t="str">
        <f t="shared" si="58"/>
        <v>NA</v>
      </c>
      <c r="AP25" s="191" t="s">
        <v>889</v>
      </c>
      <c r="AQ25" s="121" t="s">
        <v>889</v>
      </c>
      <c r="AR25" s="111">
        <v>25.031592247245705</v>
      </c>
      <c r="AS25" s="111">
        <v>66.189922440913605</v>
      </c>
      <c r="AT25" s="111">
        <v>8.7784853118406829</v>
      </c>
      <c r="AU25" s="111" t="str">
        <f>IF(AP25="NA","NA",AP25/1000/C25*'[2]Conversion constants'!$B$16)</f>
        <v>NA</v>
      </c>
      <c r="AV25" s="97" t="str">
        <f>IF($AP25="NA","NA",$AP25*AR25/100/1000/$C25*'[2]Conversion constants'!$B$16)</f>
        <v>NA</v>
      </c>
      <c r="AW25" s="204" t="str">
        <f t="shared" si="45"/>
        <v>NA</v>
      </c>
      <c r="AX25" s="204" t="str">
        <f t="shared" si="45"/>
        <v>NA</v>
      </c>
      <c r="AY25" s="122" t="str">
        <f t="shared" si="46"/>
        <v>NA</v>
      </c>
      <c r="AZ25" s="113" t="str">
        <f t="shared" si="59"/>
        <v>NA</v>
      </c>
      <c r="BA25" s="114" t="str">
        <f t="shared" si="60"/>
        <v>NA</v>
      </c>
      <c r="BB25" s="114" t="str">
        <f t="shared" si="61"/>
        <v>NA</v>
      </c>
      <c r="BC25" s="114" t="str">
        <f t="shared" si="62"/>
        <v>NA</v>
      </c>
      <c r="BD25" s="114" t="str">
        <f t="shared" si="63"/>
        <v>NA</v>
      </c>
      <c r="BE25" s="114" t="str">
        <f t="shared" si="64"/>
        <v>NA</v>
      </c>
      <c r="BF25" s="114" t="str">
        <f t="shared" si="65"/>
        <v>NA</v>
      </c>
      <c r="BG25" s="114" t="str">
        <f t="shared" si="74"/>
        <v>NA</v>
      </c>
      <c r="BH25" s="114" t="str">
        <f t="shared" si="75"/>
        <v>NA</v>
      </c>
      <c r="BI25" s="115" t="str">
        <f t="shared" si="76"/>
        <v>NA</v>
      </c>
      <c r="BJ25" s="113">
        <f>[2]Feedstock!$G$22/$G24</f>
        <v>5.0180604564743624E-2</v>
      </c>
      <c r="BK25" s="114">
        <f>[2]Feedstock!$G$24/$G24</f>
        <v>5.0787587470406938E-2</v>
      </c>
      <c r="BL25" s="114">
        <f>[2]Feedstock!$G$26/$G24</f>
        <v>3.3829693020113266E-2</v>
      </c>
      <c r="BM25" s="114">
        <v>0</v>
      </c>
      <c r="BN25" s="114">
        <v>0</v>
      </c>
      <c r="BO25" s="114">
        <v>0</v>
      </c>
      <c r="BP25" s="114">
        <v>0</v>
      </c>
      <c r="BQ25" s="114">
        <f t="shared" si="77"/>
        <v>0.13479788505526383</v>
      </c>
      <c r="BR25" s="114">
        <f t="shared" si="78"/>
        <v>0.13479788505526383</v>
      </c>
      <c r="BS25" s="115">
        <f t="shared" si="79"/>
        <v>0</v>
      </c>
      <c r="BT25" s="113" t="str">
        <f t="shared" si="80"/>
        <v>NA</v>
      </c>
      <c r="BU25" s="114" t="str">
        <f t="shared" si="43"/>
        <v>NA</v>
      </c>
      <c r="BV25" s="114" t="str">
        <f t="shared" si="43"/>
        <v>NA</v>
      </c>
      <c r="BW25" s="114" t="str">
        <f t="shared" si="43"/>
        <v>NA</v>
      </c>
      <c r="BX25" s="114" t="str">
        <f t="shared" si="43"/>
        <v>NA</v>
      </c>
      <c r="BY25" s="114" t="str">
        <f t="shared" si="43"/>
        <v>NA</v>
      </c>
      <c r="BZ25" s="114" t="str">
        <f t="shared" si="43"/>
        <v>NA</v>
      </c>
      <c r="CA25" s="114" t="str">
        <f t="shared" si="81"/>
        <v>NA</v>
      </c>
      <c r="CB25" s="114" t="str">
        <f t="shared" si="82"/>
        <v>NA</v>
      </c>
      <c r="CC25" s="115" t="str">
        <f t="shared" si="83"/>
        <v>NA</v>
      </c>
      <c r="CD25" s="161" t="str">
        <f t="shared" si="66"/>
        <v>NA</v>
      </c>
      <c r="CE25" s="161" t="str">
        <f t="shared" si="67"/>
        <v>NA</v>
      </c>
      <c r="CF25" s="161" t="str">
        <f t="shared" si="68"/>
        <v>NA</v>
      </c>
      <c r="CG25" s="161" t="str">
        <f t="shared" si="69"/>
        <v>NA</v>
      </c>
      <c r="CH25" s="161" t="str">
        <f t="shared" si="70"/>
        <v>NA</v>
      </c>
      <c r="CI25" s="161" t="str">
        <f t="shared" si="71"/>
        <v>NA</v>
      </c>
      <c r="CJ25" s="161" t="str">
        <f t="shared" si="72"/>
        <v>NA</v>
      </c>
      <c r="CK25" s="161" t="str">
        <f t="shared" si="84"/>
        <v>NA</v>
      </c>
      <c r="CL25" s="161" t="str">
        <f t="shared" si="85"/>
        <v>NA</v>
      </c>
      <c r="CM25" s="205" t="str">
        <f t="shared" si="86"/>
        <v>NA</v>
      </c>
    </row>
    <row r="26" spans="1:92">
      <c r="A26" s="341"/>
      <c r="B26" s="128">
        <v>21</v>
      </c>
      <c r="C26" s="125">
        <f t="shared" si="73"/>
        <v>3.2291666666642413</v>
      </c>
      <c r="D26" s="129">
        <v>1</v>
      </c>
      <c r="E26" s="130">
        <v>0.2</v>
      </c>
      <c r="F26" s="131">
        <f t="shared" si="47"/>
        <v>5.303867403311506E-2</v>
      </c>
      <c r="G26" s="132">
        <f t="shared" si="48"/>
        <v>18.854166666678793</v>
      </c>
      <c r="H26" s="112">
        <v>296.97500000000002</v>
      </c>
      <c r="I26" s="112">
        <v>163.063915918383</v>
      </c>
      <c r="J26" s="112">
        <f t="shared" si="44"/>
        <v>15.751160220984346</v>
      </c>
      <c r="K26" s="193">
        <f t="shared" si="44"/>
        <v>8.6486938829583977</v>
      </c>
      <c r="L26" s="112">
        <v>4.93</v>
      </c>
      <c r="M26" s="112">
        <v>70</v>
      </c>
      <c r="N26" s="112">
        <v>2</v>
      </c>
      <c r="O26" s="112">
        <v>0</v>
      </c>
      <c r="P26" s="112">
        <v>2</v>
      </c>
      <c r="Q26" s="193">
        <v>6.05</v>
      </c>
      <c r="R26" s="194">
        <v>19.12</v>
      </c>
      <c r="S26" s="112">
        <v>32.374865438030554</v>
      </c>
      <c r="T26" s="112">
        <v>21.828059387841595</v>
      </c>
      <c r="U26" s="112">
        <v>16.920399276348267</v>
      </c>
      <c r="V26" s="112">
        <v>11.239260572847771</v>
      </c>
      <c r="W26" s="112">
        <v>78.48</v>
      </c>
      <c r="X26" s="112">
        <v>43.52</v>
      </c>
      <c r="Y26" s="132">
        <v>16.53390257018874</v>
      </c>
      <c r="Z26" s="130">
        <v>4.8512785739177424</v>
      </c>
      <c r="AA26" s="130">
        <v>4.445436693194222</v>
      </c>
      <c r="AB26" s="130">
        <v>2.0021474785655173</v>
      </c>
      <c r="AC26" s="130">
        <v>0.70276829030234966</v>
      </c>
      <c r="AD26" s="130">
        <v>0</v>
      </c>
      <c r="AE26" s="130">
        <v>0</v>
      </c>
      <c r="AF26" s="130">
        <f t="shared" ref="AF26:AF29" si="87">IF(Y26="NA","NA",Y26/60*2*32)</f>
        <v>17.636162741534655</v>
      </c>
      <c r="AG26" s="130">
        <f t="shared" ref="AG26:AG29" si="88">IF(Z26="NA","NA",Z26/74*3.5*32)</f>
        <v>7.3424756794430701</v>
      </c>
      <c r="AH26" s="130">
        <f t="shared" ref="AH26:AH29" si="89">IF(AA26="NA","NA",AA26/88*5*32)</f>
        <v>8.0826121694440403</v>
      </c>
      <c r="AI26" s="130">
        <f t="shared" ref="AI26:AI29" si="90">IF(AB26="NA","NA",AB26/102*6.5*32)</f>
        <v>4.0828105445257608</v>
      </c>
      <c r="AJ26" s="130">
        <f t="shared" ref="AJ26:AJ29" si="91">IF(AC26="NA","NA",AC26/116*8*32)</f>
        <v>1.5509369165293234</v>
      </c>
      <c r="AK26" s="130">
        <f t="shared" ref="AK26:AK29" si="92">IF(AD26="NA","NA",AD26/130*9.5*32)</f>
        <v>0</v>
      </c>
      <c r="AL26" s="130">
        <f t="shared" ref="AL26:AL29" si="93">IF(AE26="NA","NA",AE26/144*11*32)</f>
        <v>0</v>
      </c>
      <c r="AM26" s="112">
        <f t="shared" si="56"/>
        <v>38.694998051476851</v>
      </c>
      <c r="AN26" s="112">
        <f t="shared" si="57"/>
        <v>37.144061134947528</v>
      </c>
      <c r="AO26" s="193">
        <f t="shared" si="58"/>
        <v>1.5509369165293234</v>
      </c>
      <c r="AP26" s="195" t="s">
        <v>889</v>
      </c>
      <c r="AQ26" s="140" t="s">
        <v>889</v>
      </c>
      <c r="AR26" s="112">
        <v>48.393035166090151</v>
      </c>
      <c r="AS26" s="112">
        <v>51.325439451247156</v>
      </c>
      <c r="AT26" s="112">
        <v>0.28152538266268434</v>
      </c>
      <c r="AU26" s="112" t="str">
        <f>IF(AP26="NA","NA",AP26/1000/C26*'[2]Conversion constants'!$B$16)</f>
        <v>NA</v>
      </c>
      <c r="AV26" s="136" t="str">
        <f>IF($AP26="NA","NA",$AP26*AR26/100/1000/$C26*'[2]Conversion constants'!$B$16)</f>
        <v>NA</v>
      </c>
      <c r="AW26" s="197" t="str">
        <f t="shared" si="45"/>
        <v>NA</v>
      </c>
      <c r="AX26" s="197" t="str">
        <f t="shared" si="45"/>
        <v>NA</v>
      </c>
      <c r="AY26" s="141">
        <f t="shared" si="46"/>
        <v>2.7210389592894138</v>
      </c>
      <c r="AZ26" s="123">
        <f t="shared" si="59"/>
        <v>1.0923042730249022</v>
      </c>
      <c r="BA26" s="124">
        <f t="shared" si="60"/>
        <v>0.45475978401746076</v>
      </c>
      <c r="BB26" s="124">
        <f t="shared" si="61"/>
        <v>0.50060049565626497</v>
      </c>
      <c r="BC26" s="124">
        <f t="shared" si="62"/>
        <v>0.25287084662888221</v>
      </c>
      <c r="BD26" s="124">
        <f t="shared" si="63"/>
        <v>9.6058028378662494E-2</v>
      </c>
      <c r="BE26" s="124">
        <f t="shared" si="64"/>
        <v>0</v>
      </c>
      <c r="BF26" s="124">
        <f t="shared" si="65"/>
        <v>0</v>
      </c>
      <c r="BG26" s="124">
        <f t="shared" si="74"/>
        <v>2.3965934277061725</v>
      </c>
      <c r="BH26" s="124">
        <f t="shared" si="75"/>
        <v>2.3005353993275102</v>
      </c>
      <c r="BI26" s="125">
        <f t="shared" si="76"/>
        <v>9.6058028378662494E-2</v>
      </c>
      <c r="BJ26" s="123">
        <f>[2]Feedstock!$G$22/$G25</f>
        <v>5.8597996298266189E-2</v>
      </c>
      <c r="BK26" s="124">
        <f>[2]Feedstock!$G$24/$G25</f>
        <v>5.9306795691332077E-2</v>
      </c>
      <c r="BL26" s="124">
        <f>[2]Feedstock!$G$26/$G25</f>
        <v>3.9504351204187348E-2</v>
      </c>
      <c r="BM26" s="124">
        <v>0</v>
      </c>
      <c r="BN26" s="124">
        <v>0</v>
      </c>
      <c r="BO26" s="124">
        <v>0</v>
      </c>
      <c r="BP26" s="124">
        <v>0</v>
      </c>
      <c r="BQ26" s="124">
        <f t="shared" si="77"/>
        <v>0.15740914319378563</v>
      </c>
      <c r="BR26" s="124">
        <f t="shared" si="78"/>
        <v>0.15740914319378563</v>
      </c>
      <c r="BS26" s="125">
        <f t="shared" si="79"/>
        <v>0</v>
      </c>
      <c r="BT26" s="123">
        <f t="shared" si="80"/>
        <v>1.0337062767266361</v>
      </c>
      <c r="BU26" s="124">
        <f t="shared" si="43"/>
        <v>0.39545298832612868</v>
      </c>
      <c r="BV26" s="124">
        <f t="shared" si="43"/>
        <v>0.46109614445207764</v>
      </c>
      <c r="BW26" s="124">
        <f t="shared" si="43"/>
        <v>0.25287084662888221</v>
      </c>
      <c r="BX26" s="124">
        <f t="shared" si="43"/>
        <v>9.6058028378662494E-2</v>
      </c>
      <c r="BY26" s="124">
        <f t="shared" si="43"/>
        <v>0</v>
      </c>
      <c r="BZ26" s="124">
        <f t="shared" si="43"/>
        <v>0</v>
      </c>
      <c r="CA26" s="124">
        <f t="shared" si="81"/>
        <v>2.2391842845123868</v>
      </c>
      <c r="CB26" s="124">
        <f t="shared" si="82"/>
        <v>2.1431262561337245</v>
      </c>
      <c r="CC26" s="125">
        <f t="shared" si="83"/>
        <v>9.6058028378662494E-2</v>
      </c>
      <c r="CD26" s="127">
        <f t="shared" si="66"/>
        <v>5.6200182707757472E-2</v>
      </c>
      <c r="CE26" s="127">
        <f t="shared" si="67"/>
        <v>2.1499850292709791E-2</v>
      </c>
      <c r="CF26" s="127">
        <f t="shared" si="68"/>
        <v>2.5068714534759645E-2</v>
      </c>
      <c r="CG26" s="127">
        <f t="shared" si="69"/>
        <v>1.3747994088814752E-2</v>
      </c>
      <c r="CH26" s="127">
        <f t="shared" si="70"/>
        <v>5.2224494200835874E-3</v>
      </c>
      <c r="CI26" s="127">
        <f t="shared" si="71"/>
        <v>0</v>
      </c>
      <c r="CJ26" s="127">
        <f t="shared" si="72"/>
        <v>0</v>
      </c>
      <c r="CK26" s="127">
        <f t="shared" si="84"/>
        <v>0.12173919104412524</v>
      </c>
      <c r="CL26" s="127">
        <f t="shared" si="85"/>
        <v>0.11651674162404166</v>
      </c>
      <c r="CM26" s="164">
        <f t="shared" si="86"/>
        <v>5.2224494200835874E-3</v>
      </c>
    </row>
    <row r="27" spans="1:92">
      <c r="A27" s="341"/>
      <c r="B27" s="128">
        <v>24.770833333335759</v>
      </c>
      <c r="C27" s="125">
        <f t="shared" si="73"/>
        <v>3.7708333333357587</v>
      </c>
      <c r="D27" s="129">
        <v>1</v>
      </c>
      <c r="E27" s="130">
        <v>0.2</v>
      </c>
      <c r="F27" s="131">
        <f t="shared" si="47"/>
        <v>6.193548387101426E-2</v>
      </c>
      <c r="G27" s="132">
        <f t="shared" si="48"/>
        <v>16.145833333321207</v>
      </c>
      <c r="H27" s="112">
        <v>296.97500000000002</v>
      </c>
      <c r="I27" s="112">
        <v>163.063915918383</v>
      </c>
      <c r="J27" s="112">
        <f t="shared" si="44"/>
        <v>18.39329032259446</v>
      </c>
      <c r="K27" s="193">
        <f t="shared" si="44"/>
        <v>10.099442534307435</v>
      </c>
      <c r="L27" s="112">
        <v>5.71</v>
      </c>
      <c r="M27" s="112">
        <v>40</v>
      </c>
      <c r="N27" s="112">
        <v>2</v>
      </c>
      <c r="O27" s="112">
        <v>0</v>
      </c>
      <c r="P27" s="112">
        <v>2</v>
      </c>
      <c r="Q27" s="193">
        <v>6.1</v>
      </c>
      <c r="R27" s="194">
        <v>22.08</v>
      </c>
      <c r="S27" s="112">
        <v>66.327155293127646</v>
      </c>
      <c r="T27" s="112">
        <v>47.067339565823723</v>
      </c>
      <c r="U27" s="112">
        <v>0.65270661907088146</v>
      </c>
      <c r="V27" s="112">
        <v>0.65943749031670373</v>
      </c>
      <c r="W27" s="112">
        <v>128.08000000000001</v>
      </c>
      <c r="X27" s="112">
        <v>49.25</v>
      </c>
      <c r="Y27" s="132" t="s">
        <v>889</v>
      </c>
      <c r="Z27" s="130" t="s">
        <v>889</v>
      </c>
      <c r="AA27" s="130" t="s">
        <v>889</v>
      </c>
      <c r="AB27" s="130" t="s">
        <v>889</v>
      </c>
      <c r="AC27" s="130" t="s">
        <v>889</v>
      </c>
      <c r="AD27" s="130" t="s">
        <v>889</v>
      </c>
      <c r="AE27" s="130" t="s">
        <v>889</v>
      </c>
      <c r="AF27" s="130" t="str">
        <f t="shared" si="87"/>
        <v>NA</v>
      </c>
      <c r="AG27" s="130" t="str">
        <f t="shared" si="88"/>
        <v>NA</v>
      </c>
      <c r="AH27" s="130" t="str">
        <f t="shared" si="89"/>
        <v>NA</v>
      </c>
      <c r="AI27" s="130" t="str">
        <f t="shared" si="90"/>
        <v>NA</v>
      </c>
      <c r="AJ27" s="130" t="str">
        <f t="shared" si="91"/>
        <v>NA</v>
      </c>
      <c r="AK27" s="130" t="str">
        <f t="shared" si="92"/>
        <v>NA</v>
      </c>
      <c r="AL27" s="130" t="str">
        <f t="shared" si="93"/>
        <v>NA</v>
      </c>
      <c r="AM27" s="112" t="str">
        <f t="shared" si="56"/>
        <v>NA</v>
      </c>
      <c r="AN27" s="112" t="str">
        <f t="shared" si="57"/>
        <v>NA</v>
      </c>
      <c r="AO27" s="193" t="str">
        <f t="shared" si="58"/>
        <v>NA</v>
      </c>
      <c r="AP27" s="195" t="s">
        <v>889</v>
      </c>
      <c r="AQ27" s="140" t="s">
        <v>889</v>
      </c>
      <c r="AR27" s="112">
        <v>6.0051791566705761</v>
      </c>
      <c r="AS27" s="112">
        <v>56.085307399003931</v>
      </c>
      <c r="AT27" s="112">
        <v>37.909513444325491</v>
      </c>
      <c r="AU27" s="112" t="str">
        <f>IF(AP27="NA","NA",AP27/1000/C27*'[2]Conversion constants'!$B$16)</f>
        <v>NA</v>
      </c>
      <c r="AV27" s="135" t="str">
        <f>IF($AP27="NA","NA",$AP27*AR27/100/1000/$C27*'[2]Conversion constants'!$B$16)</f>
        <v>NA</v>
      </c>
      <c r="AW27" s="197" t="str">
        <f t="shared" si="45"/>
        <v>NA</v>
      </c>
      <c r="AX27" s="197" t="str">
        <f t="shared" si="45"/>
        <v>NA</v>
      </c>
      <c r="AY27" s="141">
        <f t="shared" si="46"/>
        <v>1.2619153865056689</v>
      </c>
      <c r="AZ27" s="123" t="str">
        <f t="shared" si="59"/>
        <v>NA</v>
      </c>
      <c r="BA27" s="124" t="str">
        <f t="shared" si="60"/>
        <v>NA</v>
      </c>
      <c r="BB27" s="124" t="str">
        <f t="shared" si="61"/>
        <v>NA</v>
      </c>
      <c r="BC27" s="124" t="str">
        <f t="shared" si="62"/>
        <v>NA</v>
      </c>
      <c r="BD27" s="124" t="str">
        <f t="shared" si="63"/>
        <v>NA</v>
      </c>
      <c r="BE27" s="124" t="str">
        <f t="shared" si="64"/>
        <v>NA</v>
      </c>
      <c r="BF27" s="124" t="str">
        <f t="shared" si="65"/>
        <v>NA</v>
      </c>
      <c r="BG27" s="124" t="str">
        <f t="shared" si="74"/>
        <v>NA</v>
      </c>
      <c r="BH27" s="124" t="str">
        <f t="shared" si="75"/>
        <v>NA</v>
      </c>
      <c r="BI27" s="125" t="str">
        <f t="shared" si="76"/>
        <v>NA</v>
      </c>
      <c r="BJ27" s="123">
        <f>[2]Feedstock!$G$22/$G26</f>
        <v>5.0180604564743624E-2</v>
      </c>
      <c r="BK27" s="124">
        <f>[2]Feedstock!$G$24/$G26</f>
        <v>5.0787587470406938E-2</v>
      </c>
      <c r="BL27" s="124">
        <f>[2]Feedstock!$G$26/$G26</f>
        <v>3.3829693020113266E-2</v>
      </c>
      <c r="BM27" s="124">
        <v>0</v>
      </c>
      <c r="BN27" s="124">
        <v>0</v>
      </c>
      <c r="BO27" s="124">
        <v>0</v>
      </c>
      <c r="BP27" s="124">
        <v>0</v>
      </c>
      <c r="BQ27" s="124">
        <f t="shared" si="77"/>
        <v>0.13479788505526383</v>
      </c>
      <c r="BR27" s="124">
        <f>IF(BJ27="NA","NA",SUM(BJ27:BM27))</f>
        <v>0.13479788505526383</v>
      </c>
      <c r="BS27" s="125">
        <f t="shared" si="79"/>
        <v>0</v>
      </c>
      <c r="BT27" s="123" t="str">
        <f t="shared" si="80"/>
        <v>NA</v>
      </c>
      <c r="BU27" s="124" t="str">
        <f t="shared" si="43"/>
        <v>NA</v>
      </c>
      <c r="BV27" s="124" t="str">
        <f t="shared" si="43"/>
        <v>NA</v>
      </c>
      <c r="BW27" s="124" t="str">
        <f t="shared" si="43"/>
        <v>NA</v>
      </c>
      <c r="BX27" s="124" t="str">
        <f t="shared" si="43"/>
        <v>NA</v>
      </c>
      <c r="BY27" s="124" t="str">
        <f t="shared" si="43"/>
        <v>NA</v>
      </c>
      <c r="BZ27" s="124" t="str">
        <f t="shared" si="43"/>
        <v>NA</v>
      </c>
      <c r="CA27" s="124" t="str">
        <f t="shared" si="81"/>
        <v>NA</v>
      </c>
      <c r="CB27" s="124" t="str">
        <f>IF(BT27="NA","NA",SUM(BT27:BW27))</f>
        <v>NA</v>
      </c>
      <c r="CC27" s="125" t="str">
        <f t="shared" si="83"/>
        <v>NA</v>
      </c>
      <c r="CD27" s="127" t="str">
        <f t="shared" si="66"/>
        <v>NA</v>
      </c>
      <c r="CE27" s="127" t="str">
        <f t="shared" si="67"/>
        <v>NA</v>
      </c>
      <c r="CF27" s="127" t="str">
        <f t="shared" si="68"/>
        <v>NA</v>
      </c>
      <c r="CG27" s="127" t="str">
        <f t="shared" si="69"/>
        <v>NA</v>
      </c>
      <c r="CH27" s="127" t="str">
        <f t="shared" si="70"/>
        <v>NA</v>
      </c>
      <c r="CI27" s="127" t="str">
        <f t="shared" si="71"/>
        <v>NA</v>
      </c>
      <c r="CJ27" s="127" t="str">
        <f t="shared" si="72"/>
        <v>NA</v>
      </c>
      <c r="CK27" s="127" t="str">
        <f t="shared" si="84"/>
        <v>NA</v>
      </c>
      <c r="CL27" s="127" t="str">
        <f>IF(CD27="NA","NA",SUM(CD27:CG27))</f>
        <v>NA</v>
      </c>
      <c r="CM27" s="164" t="str">
        <f t="shared" si="86"/>
        <v>NA</v>
      </c>
    </row>
    <row r="28" spans="1:92">
      <c r="A28" s="341"/>
      <c r="B28" s="128">
        <v>28</v>
      </c>
      <c r="C28" s="125">
        <f t="shared" si="73"/>
        <v>3.2291666666642413</v>
      </c>
      <c r="D28" s="129">
        <v>1</v>
      </c>
      <c r="E28" s="130">
        <v>0.2</v>
      </c>
      <c r="F28" s="131">
        <f t="shared" si="47"/>
        <v>5.303867403311506E-2</v>
      </c>
      <c r="G28" s="132">
        <f t="shared" si="48"/>
        <v>18.854166666678793</v>
      </c>
      <c r="H28" s="112">
        <v>296.97500000000002</v>
      </c>
      <c r="I28" s="112">
        <v>163.063915918383</v>
      </c>
      <c r="J28" s="112">
        <f t="shared" si="44"/>
        <v>15.751160220984346</v>
      </c>
      <c r="K28" s="193">
        <f t="shared" si="44"/>
        <v>8.6486938829583977</v>
      </c>
      <c r="L28" s="129">
        <v>5.81</v>
      </c>
      <c r="M28" s="112">
        <v>50</v>
      </c>
      <c r="N28" s="112">
        <v>2</v>
      </c>
      <c r="O28" s="112">
        <v>0</v>
      </c>
      <c r="P28" s="112">
        <v>2</v>
      </c>
      <c r="Q28" s="193">
        <v>5.99</v>
      </c>
      <c r="R28" s="194">
        <v>22.41</v>
      </c>
      <c r="S28" s="112">
        <v>67.213318041593794</v>
      </c>
      <c r="T28" s="112">
        <v>32.393115344146921</v>
      </c>
      <c r="U28" s="112">
        <v>2.0226567017808521</v>
      </c>
      <c r="V28" s="112">
        <v>23.136429254618154</v>
      </c>
      <c r="W28" s="112">
        <v>123.32</v>
      </c>
      <c r="X28" s="112">
        <v>51.53</v>
      </c>
      <c r="Y28" s="132">
        <v>10.99403802708717</v>
      </c>
      <c r="Z28" s="130">
        <v>2.120289050089442</v>
      </c>
      <c r="AA28" s="130">
        <v>3.8302890829104483</v>
      </c>
      <c r="AB28" s="130">
        <v>2.2930986984932438</v>
      </c>
      <c r="AC28" s="130">
        <v>5.7862320118359971</v>
      </c>
      <c r="AD28" s="130">
        <v>2.7031173151202248</v>
      </c>
      <c r="AE28" s="130">
        <v>0.95570060449235006</v>
      </c>
      <c r="AF28" s="130">
        <f t="shared" si="87"/>
        <v>11.726973895559647</v>
      </c>
      <c r="AG28" s="130">
        <f t="shared" si="88"/>
        <v>3.2090861298651014</v>
      </c>
      <c r="AH28" s="130">
        <f t="shared" si="89"/>
        <v>6.9641619689280878</v>
      </c>
      <c r="AI28" s="130">
        <f t="shared" si="90"/>
        <v>4.6761228361430858</v>
      </c>
      <c r="AJ28" s="130">
        <f>IF(AC28="NA","NA",AC28/116*8*32)</f>
        <v>12.769615474396684</v>
      </c>
      <c r="AK28" s="130">
        <f t="shared" si="92"/>
        <v>6.3211358753580633</v>
      </c>
      <c r="AL28" s="130">
        <f t="shared" si="93"/>
        <v>2.3361570332035222</v>
      </c>
      <c r="AM28" s="112">
        <f t="shared" si="56"/>
        <v>48.003253213454187</v>
      </c>
      <c r="AN28" s="112">
        <f t="shared" si="57"/>
        <v>26.576344830495923</v>
      </c>
      <c r="AO28" s="193">
        <f t="shared" si="58"/>
        <v>21.42690838295827</v>
      </c>
      <c r="AP28" s="206" t="s">
        <v>889</v>
      </c>
      <c r="AQ28" s="140" t="s">
        <v>889</v>
      </c>
      <c r="AR28" s="112">
        <v>6.417164565798986</v>
      </c>
      <c r="AS28" s="112">
        <v>68.173977948987314</v>
      </c>
      <c r="AT28" s="112">
        <v>25.408857485213705</v>
      </c>
      <c r="AU28" s="112" t="str">
        <f>IF(AP28="NA","NA",AP28/1000/C28*'[2]Conversion constants'!$B$16)</f>
        <v>NA</v>
      </c>
      <c r="AV28" s="162" t="str">
        <f>IF($AP28="NA","NA",$AP28*AR28/100/1000/$C28*'[2]Conversion constants'!$B$16)</f>
        <v>NA</v>
      </c>
      <c r="AW28" s="197" t="str">
        <f t="shared" si="45"/>
        <v>NA</v>
      </c>
      <c r="AX28" s="197" t="str">
        <f t="shared" si="45"/>
        <v>NA</v>
      </c>
      <c r="AY28" s="141">
        <f t="shared" si="46"/>
        <v>1.8335686262029143</v>
      </c>
      <c r="AZ28" s="123">
        <f t="shared" si="59"/>
        <v>0.72631580256423978</v>
      </c>
      <c r="BA28" s="124">
        <f t="shared" si="60"/>
        <v>0.19875630223695556</v>
      </c>
      <c r="BB28" s="124">
        <f t="shared" si="61"/>
        <v>0.43132874130167648</v>
      </c>
      <c r="BC28" s="124">
        <f t="shared" si="62"/>
        <v>0.28961793049682155</v>
      </c>
      <c r="BD28" s="124">
        <f t="shared" si="63"/>
        <v>0.79089231325354992</v>
      </c>
      <c r="BE28" s="124">
        <f t="shared" si="64"/>
        <v>0.39150260905472895</v>
      </c>
      <c r="BF28" s="124">
        <f t="shared" si="65"/>
        <v>0.14469101625013328</v>
      </c>
      <c r="BG28" s="124">
        <f t="shared" si="74"/>
        <v>2.9731047151581054</v>
      </c>
      <c r="BH28" s="124">
        <f t="shared" si="75"/>
        <v>1.6460187765996934</v>
      </c>
      <c r="BI28" s="125">
        <f t="shared" si="76"/>
        <v>1.3270859385584122</v>
      </c>
      <c r="BJ28" s="123">
        <f>[2]Feedstock!$G$22/$G27</f>
        <v>5.8597996298266189E-2</v>
      </c>
      <c r="BK28" s="124">
        <f>[2]Feedstock!$G$24/$G27</f>
        <v>5.9306795691332077E-2</v>
      </c>
      <c r="BL28" s="124">
        <f>[2]Feedstock!$G$26/$G27</f>
        <v>3.9504351204187348E-2</v>
      </c>
      <c r="BM28" s="124">
        <v>0</v>
      </c>
      <c r="BN28" s="124">
        <v>0</v>
      </c>
      <c r="BO28" s="124">
        <v>0</v>
      </c>
      <c r="BP28" s="124">
        <v>0</v>
      </c>
      <c r="BQ28" s="124">
        <f t="shared" si="77"/>
        <v>0.15740914319378563</v>
      </c>
      <c r="BR28" s="124">
        <f t="shared" si="78"/>
        <v>0.15740914319378563</v>
      </c>
      <c r="BS28" s="125">
        <f t="shared" si="79"/>
        <v>0</v>
      </c>
      <c r="BT28" s="123">
        <f t="shared" si="80"/>
        <v>0.66771780626597355</v>
      </c>
      <c r="BU28" s="124">
        <f t="shared" si="43"/>
        <v>0.13944950654562349</v>
      </c>
      <c r="BV28" s="124">
        <f t="shared" si="43"/>
        <v>0.39182439009748915</v>
      </c>
      <c r="BW28" s="124">
        <f t="shared" si="43"/>
        <v>0.28961793049682155</v>
      </c>
      <c r="BX28" s="124">
        <f t="shared" si="43"/>
        <v>0.79089231325354992</v>
      </c>
      <c r="BY28" s="124">
        <f t="shared" si="43"/>
        <v>0.39150260905472895</v>
      </c>
      <c r="BZ28" s="124">
        <f t="shared" si="43"/>
        <v>0.14469101625013328</v>
      </c>
      <c r="CA28" s="124">
        <f t="shared" si="81"/>
        <v>2.8156955719643197</v>
      </c>
      <c r="CB28" s="124">
        <f t="shared" ref="CB28:CB29" si="94">IF(BT28="NA","NA",SUM(BT28:BW28))</f>
        <v>1.4886096334059078</v>
      </c>
      <c r="CC28" s="125">
        <f t="shared" si="83"/>
        <v>1.3270859385584122</v>
      </c>
      <c r="CD28" s="127">
        <f t="shared" si="66"/>
        <v>3.6302249056860907E-2</v>
      </c>
      <c r="CE28" s="127">
        <f t="shared" si="67"/>
        <v>7.5815421873878996E-3</v>
      </c>
      <c r="CF28" s="127">
        <f t="shared" si="68"/>
        <v>2.1302571928425936E-2</v>
      </c>
      <c r="CG28" s="127">
        <f t="shared" si="69"/>
        <v>1.5745846741790002E-2</v>
      </c>
      <c r="CH28" s="127">
        <f t="shared" si="70"/>
        <v>4.2998957738519014E-2</v>
      </c>
      <c r="CI28" s="127">
        <f t="shared" si="71"/>
        <v>2.12850774488023E-2</v>
      </c>
      <c r="CJ28" s="127">
        <f t="shared" si="72"/>
        <v>7.8665107608503152E-3</v>
      </c>
      <c r="CK28" s="127">
        <f t="shared" si="84"/>
        <v>0.15308275586263637</v>
      </c>
      <c r="CL28" s="127">
        <f t="shared" ref="CL28:CL29" si="95">IF(CD28="NA","NA",SUM(CD28:CG28))</f>
        <v>8.0932209914464745E-2</v>
      </c>
      <c r="CM28" s="164">
        <f t="shared" si="86"/>
        <v>7.2150545948171635E-2</v>
      </c>
    </row>
    <row r="29" spans="1:92" ht="15" customHeight="1">
      <c r="A29" s="342"/>
      <c r="B29" s="143">
        <v>31.770833333335759</v>
      </c>
      <c r="C29" s="100">
        <f t="shared" si="73"/>
        <v>3.7708333333357587</v>
      </c>
      <c r="D29" s="148">
        <v>1</v>
      </c>
      <c r="E29" s="145" t="s">
        <v>889</v>
      </c>
      <c r="F29" s="146" t="s">
        <v>889</v>
      </c>
      <c r="G29" s="145" t="s">
        <v>889</v>
      </c>
      <c r="H29" s="148" t="s">
        <v>889</v>
      </c>
      <c r="I29" s="148" t="s">
        <v>889</v>
      </c>
      <c r="J29" s="148" t="s">
        <v>889</v>
      </c>
      <c r="K29" s="198" t="s">
        <v>889</v>
      </c>
      <c r="L29" s="148">
        <v>6.09</v>
      </c>
      <c r="M29" s="148" t="s">
        <v>889</v>
      </c>
      <c r="N29" s="148" t="s">
        <v>889</v>
      </c>
      <c r="O29" s="148" t="s">
        <v>889</v>
      </c>
      <c r="P29" s="148" t="s">
        <v>889</v>
      </c>
      <c r="Q29" s="198" t="s">
        <v>889</v>
      </c>
      <c r="R29" s="199" t="s">
        <v>889</v>
      </c>
      <c r="S29" s="148">
        <v>66.988942583873651</v>
      </c>
      <c r="T29" s="148">
        <v>45.904360053702774</v>
      </c>
      <c r="U29" s="148">
        <v>0.17329660776448563</v>
      </c>
      <c r="V29" s="148">
        <v>0.11087909540515702</v>
      </c>
      <c r="W29" s="148">
        <v>136.12</v>
      </c>
      <c r="X29" s="148">
        <v>55.5</v>
      </c>
      <c r="Y29" s="147">
        <v>12.273434746600079</v>
      </c>
      <c r="Z29" s="145">
        <v>1.1354152840315641</v>
      </c>
      <c r="AA29" s="145">
        <v>3.4601194597873635</v>
      </c>
      <c r="AB29" s="145">
        <v>1.5836219668911713</v>
      </c>
      <c r="AC29" s="145">
        <v>6.8122741880815063</v>
      </c>
      <c r="AD29" s="145">
        <v>2.9504695360010049</v>
      </c>
      <c r="AE29" s="145">
        <v>1.3448130026049925</v>
      </c>
      <c r="AF29" s="145">
        <f t="shared" si="87"/>
        <v>13.091663729706751</v>
      </c>
      <c r="AG29" s="145">
        <f t="shared" si="88"/>
        <v>1.7184663758315564</v>
      </c>
      <c r="AH29" s="145">
        <f t="shared" si="89"/>
        <v>6.2911262905224783</v>
      </c>
      <c r="AI29" s="145">
        <f t="shared" si="90"/>
        <v>3.2293467560133688</v>
      </c>
      <c r="AJ29" s="145">
        <f t="shared" si="91"/>
        <v>15.033984415076429</v>
      </c>
      <c r="AK29" s="145">
        <f t="shared" si="92"/>
        <v>6.8995595303408113</v>
      </c>
      <c r="AL29" s="145">
        <f t="shared" si="93"/>
        <v>3.2873206730344262</v>
      </c>
      <c r="AM29" s="148">
        <f t="shared" si="56"/>
        <v>49.551467770525818</v>
      </c>
      <c r="AN29" s="148">
        <f t="shared" si="57"/>
        <v>24.330603152074154</v>
      </c>
      <c r="AO29" s="198">
        <f t="shared" si="58"/>
        <v>25.220864618451667</v>
      </c>
      <c r="AP29" s="201" t="s">
        <v>889</v>
      </c>
      <c r="AQ29" s="155" t="s">
        <v>889</v>
      </c>
      <c r="AR29" s="148">
        <v>3.0583727892100758</v>
      </c>
      <c r="AS29" s="148">
        <v>55.952569226442648</v>
      </c>
      <c r="AT29" s="148">
        <v>40.989057984347276</v>
      </c>
      <c r="AU29" s="148" t="str">
        <f>IF(AP29="NA","NA",AP29/1000/C29*'[2]Conversion constants'!$B$16)</f>
        <v>NA</v>
      </c>
      <c r="AV29" s="151" t="str">
        <f>IF($AP29="NA","NA",$AP29*AR29/100/1000/$C29*'[2]Conversion constants'!$B$16)</f>
        <v>NA</v>
      </c>
      <c r="AW29" s="156" t="str">
        <f t="shared" si="45"/>
        <v>NA</v>
      </c>
      <c r="AX29" s="156" t="str">
        <f t="shared" si="45"/>
        <v>NA</v>
      </c>
      <c r="AY29" s="157" t="s">
        <v>889</v>
      </c>
      <c r="AZ29" s="98">
        <f t="shared" si="59"/>
        <v>0.69436448511107163</v>
      </c>
      <c r="BA29" s="99">
        <f t="shared" si="60"/>
        <v>9.1145177944598504E-2</v>
      </c>
      <c r="BB29" s="99">
        <f t="shared" si="61"/>
        <v>0.33367299662418204</v>
      </c>
      <c r="BC29" s="99">
        <f t="shared" si="62"/>
        <v>0.17128026993209061</v>
      </c>
      <c r="BD29" s="99">
        <f t="shared" si="63"/>
        <v>0.7973825988101706</v>
      </c>
      <c r="BE29" s="99">
        <f t="shared" si="64"/>
        <v>0.36594348890181871</v>
      </c>
      <c r="BF29" s="99">
        <f t="shared" si="65"/>
        <v>0.17435512961939334</v>
      </c>
      <c r="BG29" s="99">
        <f t="shared" si="74"/>
        <v>2.6281441469433253</v>
      </c>
      <c r="BH29" s="99">
        <f t="shared" si="75"/>
        <v>1.2904629296119428</v>
      </c>
      <c r="BI29" s="100">
        <f t="shared" si="76"/>
        <v>1.3376812173313826</v>
      </c>
      <c r="BJ29" s="98">
        <f>[2]Feedstock!$G$22/$G28</f>
        <v>5.0180604564743624E-2</v>
      </c>
      <c r="BK29" s="99">
        <f>[2]Feedstock!$G$24/$G28</f>
        <v>5.0787587470406938E-2</v>
      </c>
      <c r="BL29" s="99">
        <f>[2]Feedstock!$G$26/$G28</f>
        <v>3.3829693020113266E-2</v>
      </c>
      <c r="BM29" s="99">
        <v>0</v>
      </c>
      <c r="BN29" s="99">
        <v>0</v>
      </c>
      <c r="BO29" s="99">
        <v>0</v>
      </c>
      <c r="BP29" s="99">
        <v>0</v>
      </c>
      <c r="BQ29" s="99">
        <f t="shared" si="77"/>
        <v>0.13479788505526383</v>
      </c>
      <c r="BR29" s="99">
        <f t="shared" si="78"/>
        <v>0.13479788505526383</v>
      </c>
      <c r="BS29" s="100">
        <f t="shared" si="79"/>
        <v>0</v>
      </c>
      <c r="BT29" s="98">
        <f t="shared" si="80"/>
        <v>0.64418388054632802</v>
      </c>
      <c r="BU29" s="99">
        <f t="shared" si="43"/>
        <v>4.0357590474191567E-2</v>
      </c>
      <c r="BV29" s="99">
        <f t="shared" si="43"/>
        <v>0.29984330360406874</v>
      </c>
      <c r="BW29" s="99">
        <f t="shared" si="43"/>
        <v>0.17128026993209061</v>
      </c>
      <c r="BX29" s="99">
        <f t="shared" si="43"/>
        <v>0.7973825988101706</v>
      </c>
      <c r="BY29" s="99">
        <f t="shared" si="43"/>
        <v>0.36594348890181871</v>
      </c>
      <c r="BZ29" s="99">
        <f t="shared" si="43"/>
        <v>0.17435512961939334</v>
      </c>
      <c r="CA29" s="99">
        <f t="shared" si="81"/>
        <v>2.4933462618880617</v>
      </c>
      <c r="CB29" s="99">
        <f t="shared" si="94"/>
        <v>1.155665044556679</v>
      </c>
      <c r="CC29" s="100">
        <f t="shared" si="83"/>
        <v>1.3376812173313826</v>
      </c>
      <c r="CD29" s="104">
        <f t="shared" si="66"/>
        <v>4.0897551133288558E-2</v>
      </c>
      <c r="CE29" s="104">
        <f t="shared" si="67"/>
        <v>2.5621979529117812E-3</v>
      </c>
      <c r="CF29" s="104">
        <f t="shared" si="68"/>
        <v>1.9036267766777276E-2</v>
      </c>
      <c r="CG29" s="104">
        <f t="shared" si="69"/>
        <v>1.0874136732093167E-2</v>
      </c>
      <c r="CH29" s="104">
        <f t="shared" si="70"/>
        <v>5.0623737402395577E-2</v>
      </c>
      <c r="CI29" s="104">
        <f t="shared" si="71"/>
        <v>2.3232795792039095E-2</v>
      </c>
      <c r="CJ29" s="104">
        <f t="shared" si="72"/>
        <v>1.1069351538124172E-2</v>
      </c>
      <c r="CK29" s="104">
        <f t="shared" si="84"/>
        <v>0.15829603831762962</v>
      </c>
      <c r="CL29" s="104">
        <f t="shared" si="95"/>
        <v>7.3370153585070777E-2</v>
      </c>
      <c r="CM29" s="203">
        <f t="shared" si="86"/>
        <v>8.492588473255884E-2</v>
      </c>
    </row>
    <row r="30" spans="1:92">
      <c r="A30" s="171"/>
      <c r="B30" s="207"/>
      <c r="C30" s="125"/>
      <c r="D30" s="112"/>
      <c r="E30" s="170"/>
      <c r="F30" s="131"/>
      <c r="G30" s="132"/>
      <c r="H30" s="112"/>
      <c r="I30" s="112"/>
      <c r="J30" s="112"/>
      <c r="K30" s="112"/>
      <c r="L30" s="77"/>
      <c r="M30" s="124"/>
      <c r="N30" s="124"/>
      <c r="O30" s="124"/>
      <c r="P30" s="124"/>
      <c r="Q30" s="124"/>
      <c r="R30" s="194"/>
      <c r="S30" s="129"/>
      <c r="T30" s="112"/>
      <c r="U30" s="112"/>
      <c r="V30" s="112"/>
      <c r="W30" s="112"/>
      <c r="X30" s="112"/>
      <c r="Y30" s="129"/>
      <c r="Z30" s="112"/>
      <c r="AA30" s="112"/>
      <c r="AB30" s="112"/>
      <c r="AC30" s="112"/>
      <c r="AD30" s="112"/>
      <c r="AE30" s="112"/>
      <c r="AF30" s="112"/>
      <c r="AG30" s="112"/>
      <c r="AH30" s="112"/>
      <c r="AI30" s="112"/>
      <c r="AJ30" s="112"/>
      <c r="AK30" s="112"/>
      <c r="AL30" s="112"/>
      <c r="AM30" s="112"/>
      <c r="AN30" s="112"/>
      <c r="AO30" s="193"/>
      <c r="AP30" s="112"/>
      <c r="AQ30" s="140"/>
      <c r="AR30" s="112"/>
      <c r="AS30" s="112"/>
      <c r="AT30" s="112"/>
      <c r="AU30" s="112"/>
      <c r="AV30" s="135"/>
      <c r="AW30" s="162"/>
      <c r="AX30" s="162"/>
      <c r="AY30" s="141"/>
      <c r="AZ30" s="208"/>
      <c r="BA30" s="209"/>
      <c r="BB30" s="209"/>
      <c r="BC30" s="209"/>
      <c r="BD30" s="209"/>
      <c r="BE30" s="209"/>
      <c r="BF30" s="209"/>
      <c r="BG30" s="209"/>
      <c r="BH30" s="209"/>
      <c r="BI30" s="210"/>
      <c r="BJ30" s="208"/>
      <c r="BK30" s="209"/>
      <c r="BL30" s="209"/>
      <c r="BM30" s="209"/>
      <c r="BN30" s="209"/>
      <c r="BO30" s="209"/>
      <c r="BP30" s="209"/>
      <c r="BQ30" s="209"/>
      <c r="BR30" s="209"/>
      <c r="BS30" s="210"/>
      <c r="BT30" s="208"/>
      <c r="BU30" s="209"/>
      <c r="BV30" s="209"/>
      <c r="BW30" s="209"/>
      <c r="BX30" s="209"/>
      <c r="BY30" s="209"/>
      <c r="BZ30" s="209"/>
      <c r="CA30" s="209"/>
      <c r="CB30" s="209"/>
      <c r="CC30" s="210"/>
      <c r="CD30" s="211"/>
      <c r="CE30" s="211"/>
      <c r="CF30" s="211"/>
      <c r="CG30" s="211"/>
      <c r="CH30" s="211"/>
      <c r="CI30" s="211"/>
      <c r="CJ30" s="211"/>
      <c r="CK30" s="211"/>
      <c r="CL30" s="211"/>
      <c r="CM30" s="212"/>
      <c r="CN30" s="33"/>
    </row>
    <row r="31" spans="1:92" s="178" customFormat="1">
      <c r="B31" s="213"/>
      <c r="C31" s="214"/>
      <c r="D31" s="215"/>
      <c r="E31" s="216"/>
      <c r="F31" s="217"/>
      <c r="G31" s="218"/>
      <c r="H31" s="215"/>
      <c r="I31" s="215"/>
      <c r="J31" s="215"/>
      <c r="K31" s="219"/>
      <c r="L31" s="215"/>
      <c r="M31" s="215"/>
      <c r="N31" s="215"/>
      <c r="O31" s="215"/>
      <c r="P31" s="215"/>
      <c r="Q31" s="219"/>
      <c r="R31" s="220"/>
      <c r="S31" s="215"/>
      <c r="T31" s="215"/>
      <c r="U31" s="215"/>
      <c r="V31" s="215"/>
      <c r="W31" s="215"/>
      <c r="X31" s="215"/>
      <c r="Y31" s="221"/>
      <c r="Z31" s="215"/>
      <c r="AA31" s="215"/>
      <c r="AB31" s="215"/>
      <c r="AC31" s="215"/>
      <c r="AD31" s="215"/>
      <c r="AE31" s="215"/>
      <c r="AF31" s="215"/>
      <c r="AG31" s="215"/>
      <c r="AH31" s="215"/>
      <c r="AI31" s="215"/>
      <c r="AJ31" s="215"/>
      <c r="AK31" s="215"/>
      <c r="AL31" s="215"/>
      <c r="AM31" s="215"/>
      <c r="AN31" s="215"/>
      <c r="AO31" s="219"/>
      <c r="AP31" s="221"/>
      <c r="AQ31" s="215"/>
      <c r="AR31" s="215"/>
      <c r="AS31" s="215"/>
      <c r="AT31" s="215"/>
      <c r="AU31" s="215"/>
      <c r="AV31" s="222"/>
      <c r="AW31" s="162"/>
      <c r="AX31" s="162"/>
      <c r="AY31" s="223"/>
      <c r="AZ31" s="224"/>
      <c r="BA31" s="225"/>
      <c r="BB31" s="225"/>
      <c r="BC31" s="225"/>
      <c r="BD31" s="225"/>
      <c r="BE31" s="225"/>
      <c r="BF31" s="225"/>
      <c r="BG31" s="225"/>
      <c r="BH31" s="225"/>
      <c r="BI31" s="226"/>
      <c r="BJ31" s="225"/>
      <c r="BK31" s="225"/>
      <c r="BL31" s="225"/>
      <c r="BM31" s="225"/>
      <c r="BN31" s="225"/>
      <c r="BO31" s="225"/>
      <c r="BP31" s="225"/>
      <c r="BQ31" s="225"/>
      <c r="BR31" s="225"/>
      <c r="BS31" s="226"/>
      <c r="BT31" s="224"/>
      <c r="BU31" s="225"/>
      <c r="BV31" s="225"/>
      <c r="BW31" s="225"/>
      <c r="BX31" s="225"/>
      <c r="BY31" s="225"/>
      <c r="BZ31" s="225"/>
      <c r="CA31" s="225"/>
      <c r="CB31" s="225"/>
      <c r="CC31" s="226"/>
      <c r="CD31" s="227"/>
      <c r="CE31" s="227"/>
      <c r="CF31" s="227"/>
      <c r="CG31" s="227"/>
      <c r="CH31" s="227"/>
      <c r="CI31" s="227"/>
      <c r="CJ31" s="227"/>
      <c r="CK31" s="228"/>
      <c r="CL31" s="228"/>
      <c r="CM31" s="229"/>
    </row>
    <row r="32" spans="1:92">
      <c r="AL32" s="230"/>
      <c r="AM32" s="230"/>
      <c r="AN32" s="230"/>
    </row>
    <row r="33" spans="36:44">
      <c r="AL33" s="230"/>
      <c r="AM33" s="231"/>
      <c r="AN33" s="230"/>
    </row>
    <row r="34" spans="36:44">
      <c r="AJ34" s="232"/>
      <c r="AK34" s="232" t="s">
        <v>1009</v>
      </c>
      <c r="AL34" s="230"/>
      <c r="AM34" s="230"/>
      <c r="AN34" s="230"/>
    </row>
    <row r="35" spans="36:44">
      <c r="AL35" s="230"/>
      <c r="AM35" s="230"/>
      <c r="AN35" s="230"/>
      <c r="AR35" s="233"/>
    </row>
  </sheetData>
  <mergeCells count="23">
    <mergeCell ref="A20:A24"/>
    <mergeCell ref="A25:A29"/>
    <mergeCell ref="AP18:AX18"/>
    <mergeCell ref="AZ18:BI18"/>
    <mergeCell ref="BJ18:BS18"/>
    <mergeCell ref="BT18:CC18"/>
    <mergeCell ref="CD18:CM18"/>
    <mergeCell ref="A5:A9"/>
    <mergeCell ref="A10:A14"/>
    <mergeCell ref="D18:F18"/>
    <mergeCell ref="L18:Q18"/>
    <mergeCell ref="S18:X18"/>
    <mergeCell ref="Y18:AO18"/>
    <mergeCell ref="AZ1:BI1"/>
    <mergeCell ref="BJ1:BS1"/>
    <mergeCell ref="BT1:CC1"/>
    <mergeCell ref="CD1:CM1"/>
    <mergeCell ref="D1:F1"/>
    <mergeCell ref="G1:K1"/>
    <mergeCell ref="L1:Q1"/>
    <mergeCell ref="S1:X1"/>
    <mergeCell ref="Y1:AO1"/>
    <mergeCell ref="AP1:AV1"/>
  </mergeCells>
  <pageMargins left="0.7" right="0.7" top="0.75" bottom="0.75" header="0.3" footer="0.3"/>
  <pageSetup paperSize="9" orientation="portrait" verticalDpi="0"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CV59"/>
  <sheetViews>
    <sheetView zoomScale="85" zoomScaleNormal="85" workbookViewId="0">
      <pane xSplit="2" ySplit="2" topLeftCell="C3" activePane="bottomRight" state="frozen"/>
      <selection pane="topRight" activeCell="C1" sqref="C1"/>
      <selection pane="bottomLeft" activeCell="A3" sqref="A3"/>
      <selection pane="bottomRight" activeCell="G12" sqref="G12"/>
    </sheetView>
  </sheetViews>
  <sheetFormatPr defaultRowHeight="15"/>
  <cols>
    <col min="1" max="1" width="11.42578125" bestFit="1" customWidth="1"/>
    <col min="4" max="4" width="12.42578125" customWidth="1"/>
    <col min="5" max="5" width="10.7109375" customWidth="1"/>
    <col min="6" max="6" width="10.85546875" customWidth="1"/>
    <col min="7" max="7" width="11" customWidth="1"/>
    <col min="8" max="8" width="13.140625" customWidth="1"/>
    <col min="9" max="11" width="11" customWidth="1"/>
    <col min="23" max="23" width="14.140625" customWidth="1"/>
    <col min="24" max="25" width="10.140625" customWidth="1"/>
    <col min="33" max="39" width="13.140625" bestFit="1" customWidth="1"/>
    <col min="41" max="42" width="11.42578125" customWidth="1"/>
    <col min="44" max="44" width="47.28515625" customWidth="1"/>
    <col min="48" max="49" width="14" customWidth="1"/>
    <col min="50" max="50" width="22.42578125" bestFit="1" customWidth="1"/>
    <col min="51" max="51" width="20.5703125" bestFit="1" customWidth="1"/>
    <col min="52" max="52" width="14.42578125" bestFit="1" customWidth="1"/>
    <col min="53" max="56" width="6.85546875" bestFit="1" customWidth="1"/>
  </cols>
  <sheetData>
    <row r="1" spans="1:100">
      <c r="A1" s="59"/>
      <c r="B1" s="59"/>
      <c r="C1" s="67"/>
      <c r="D1" s="329" t="s">
        <v>941</v>
      </c>
      <c r="E1" s="330"/>
      <c r="F1" s="331"/>
      <c r="G1" s="329" t="s">
        <v>942</v>
      </c>
      <c r="H1" s="330"/>
      <c r="I1" s="330"/>
      <c r="J1" s="330"/>
      <c r="K1" s="243"/>
      <c r="L1" s="327" t="s">
        <v>910</v>
      </c>
      <c r="M1" s="324"/>
      <c r="N1" s="324"/>
      <c r="O1" s="324"/>
      <c r="P1" s="324"/>
      <c r="Q1" s="328"/>
      <c r="R1" s="68" t="s">
        <v>911</v>
      </c>
      <c r="S1" s="327" t="s">
        <v>943</v>
      </c>
      <c r="T1" s="324"/>
      <c r="U1" s="324"/>
      <c r="V1" s="324"/>
      <c r="W1" s="324"/>
      <c r="X1" s="324"/>
      <c r="Y1" s="328"/>
      <c r="Z1" s="327" t="s">
        <v>944</v>
      </c>
      <c r="AA1" s="324"/>
      <c r="AB1" s="324"/>
      <c r="AC1" s="324"/>
      <c r="AD1" s="324"/>
      <c r="AE1" s="324"/>
      <c r="AF1" s="324"/>
      <c r="AG1" s="324"/>
      <c r="AH1" s="324"/>
      <c r="AI1" s="324"/>
      <c r="AJ1" s="324"/>
      <c r="AK1" s="324"/>
      <c r="AL1" s="324"/>
      <c r="AM1" s="324"/>
      <c r="AN1" s="324"/>
      <c r="AO1" s="324"/>
      <c r="AP1" s="328"/>
      <c r="AQ1" s="327" t="s">
        <v>945</v>
      </c>
      <c r="AR1" s="324"/>
      <c r="AS1" s="324"/>
      <c r="AT1" s="324"/>
      <c r="AU1" s="324"/>
      <c r="AV1" s="324"/>
      <c r="AW1" s="324"/>
      <c r="AX1" s="324"/>
      <c r="AY1" s="328"/>
      <c r="AZ1" s="68" t="s">
        <v>946</v>
      </c>
      <c r="BA1" s="327" t="s">
        <v>947</v>
      </c>
      <c r="BB1" s="324"/>
      <c r="BC1" s="324"/>
      <c r="BD1" s="324"/>
      <c r="BE1" s="324"/>
      <c r="BF1" s="324"/>
      <c r="BG1" s="324"/>
      <c r="BH1" s="324"/>
      <c r="BI1" s="324"/>
      <c r="BJ1" s="328"/>
      <c r="BK1" s="324" t="s">
        <v>1015</v>
      </c>
      <c r="BL1" s="324"/>
      <c r="BM1" s="324"/>
      <c r="BN1" s="324"/>
      <c r="BO1" s="324"/>
      <c r="BP1" s="324"/>
      <c r="BQ1" s="324"/>
      <c r="BR1" s="324"/>
      <c r="BS1" s="324"/>
      <c r="BT1" s="328"/>
      <c r="BU1" s="327" t="s">
        <v>949</v>
      </c>
      <c r="BV1" s="324"/>
      <c r="BW1" s="324"/>
      <c r="BX1" s="324"/>
      <c r="BY1" s="324"/>
      <c r="BZ1" s="324"/>
      <c r="CA1" s="324"/>
      <c r="CB1" s="324"/>
      <c r="CC1" s="324"/>
      <c r="CD1" s="328"/>
      <c r="CE1" s="343" t="s">
        <v>1016</v>
      </c>
      <c r="CF1" s="343"/>
      <c r="CG1" s="343"/>
      <c r="CH1" s="343"/>
      <c r="CI1" s="343"/>
      <c r="CJ1" s="343"/>
      <c r="CK1" s="343"/>
      <c r="CL1" s="343"/>
      <c r="CM1" s="343"/>
      <c r="CN1" s="343"/>
      <c r="CO1" s="69"/>
      <c r="CP1" s="69"/>
      <c r="CQ1" s="69"/>
      <c r="CR1" s="69"/>
      <c r="CS1" s="69"/>
      <c r="CT1" s="69"/>
      <c r="CU1" s="69"/>
      <c r="CV1" s="69"/>
    </row>
    <row r="2" spans="1:100" s="63" customFormat="1" ht="29.25" customHeight="1">
      <c r="A2" s="70" t="s">
        <v>951</v>
      </c>
      <c r="B2" s="70" t="s">
        <v>952</v>
      </c>
      <c r="C2" s="72" t="s">
        <v>953</v>
      </c>
      <c r="D2" s="73" t="s">
        <v>1017</v>
      </c>
      <c r="E2" s="74" t="s">
        <v>1018</v>
      </c>
      <c r="F2" s="75" t="s">
        <v>956</v>
      </c>
      <c r="G2" s="73" t="s">
        <v>957</v>
      </c>
      <c r="H2" s="74" t="s">
        <v>958</v>
      </c>
      <c r="I2" s="74" t="s">
        <v>959</v>
      </c>
      <c r="J2" s="74" t="s">
        <v>960</v>
      </c>
      <c r="K2" s="74" t="s">
        <v>961</v>
      </c>
      <c r="L2" s="73" t="s">
        <v>1019</v>
      </c>
      <c r="M2" s="74" t="s">
        <v>963</v>
      </c>
      <c r="N2" s="74" t="s">
        <v>1020</v>
      </c>
      <c r="O2" s="74" t="s">
        <v>964</v>
      </c>
      <c r="P2" s="74" t="s">
        <v>965</v>
      </c>
      <c r="Q2" s="72" t="s">
        <v>1021</v>
      </c>
      <c r="R2" s="76" t="s">
        <v>967</v>
      </c>
      <c r="S2" s="73" t="s">
        <v>968</v>
      </c>
      <c r="T2" s="74" t="s">
        <v>969</v>
      </c>
      <c r="U2" s="74" t="s">
        <v>970</v>
      </c>
      <c r="V2" s="74" t="s">
        <v>971</v>
      </c>
      <c r="W2" s="244" t="s">
        <v>1022</v>
      </c>
      <c r="X2" s="74" t="s">
        <v>972</v>
      </c>
      <c r="Y2" s="72" t="s">
        <v>973</v>
      </c>
      <c r="Z2" s="74" t="s">
        <v>974</v>
      </c>
      <c r="AA2" s="74" t="s">
        <v>975</v>
      </c>
      <c r="AB2" s="74" t="s">
        <v>976</v>
      </c>
      <c r="AC2" s="74" t="s">
        <v>977</v>
      </c>
      <c r="AD2" s="74" t="s">
        <v>978</v>
      </c>
      <c r="AE2" s="74" t="s">
        <v>979</v>
      </c>
      <c r="AF2" s="74" t="s">
        <v>980</v>
      </c>
      <c r="AG2" s="74" t="s">
        <v>981</v>
      </c>
      <c r="AH2" s="74" t="s">
        <v>982</v>
      </c>
      <c r="AI2" s="74" t="s">
        <v>983</v>
      </c>
      <c r="AJ2" s="74" t="s">
        <v>984</v>
      </c>
      <c r="AK2" s="74" t="s">
        <v>985</v>
      </c>
      <c r="AL2" s="74" t="s">
        <v>986</v>
      </c>
      <c r="AM2" s="74" t="s">
        <v>987</v>
      </c>
      <c r="AN2" s="74" t="s">
        <v>988</v>
      </c>
      <c r="AO2" s="74" t="s">
        <v>989</v>
      </c>
      <c r="AP2" s="72" t="s">
        <v>990</v>
      </c>
      <c r="AQ2" s="73" t="s">
        <v>991</v>
      </c>
      <c r="AR2" s="74" t="s">
        <v>992</v>
      </c>
      <c r="AS2" s="74" t="s">
        <v>993</v>
      </c>
      <c r="AT2" s="74" t="s">
        <v>994</v>
      </c>
      <c r="AU2" s="74" t="s">
        <v>995</v>
      </c>
      <c r="AV2" s="74" t="s">
        <v>996</v>
      </c>
      <c r="AW2" s="74" t="s">
        <v>997</v>
      </c>
      <c r="AX2" s="74" t="s">
        <v>998</v>
      </c>
      <c r="AY2" s="74" t="s">
        <v>999</v>
      </c>
      <c r="AZ2" s="76" t="s">
        <v>1000</v>
      </c>
      <c r="BA2" s="236" t="s">
        <v>849</v>
      </c>
      <c r="BB2" s="237" t="s">
        <v>852</v>
      </c>
      <c r="BC2" s="237" t="s">
        <v>856</v>
      </c>
      <c r="BD2" s="237" t="s">
        <v>859</v>
      </c>
      <c r="BE2" s="237" t="s">
        <v>863</v>
      </c>
      <c r="BF2" s="237" t="s">
        <v>866</v>
      </c>
      <c r="BG2" s="237" t="s">
        <v>869</v>
      </c>
      <c r="BH2" s="237" t="s">
        <v>1001</v>
      </c>
      <c r="BI2" s="237" t="s">
        <v>1002</v>
      </c>
      <c r="BJ2" s="238" t="s">
        <v>1003</v>
      </c>
      <c r="BK2" s="237" t="s">
        <v>849</v>
      </c>
      <c r="BL2" s="237" t="s">
        <v>852</v>
      </c>
      <c r="BM2" s="237" t="s">
        <v>856</v>
      </c>
      <c r="BN2" s="237" t="s">
        <v>859</v>
      </c>
      <c r="BO2" s="237" t="s">
        <v>863</v>
      </c>
      <c r="BP2" s="237" t="s">
        <v>866</v>
      </c>
      <c r="BQ2" s="237" t="s">
        <v>869</v>
      </c>
      <c r="BR2" s="237" t="s">
        <v>1001</v>
      </c>
      <c r="BS2" s="237" t="s">
        <v>1002</v>
      </c>
      <c r="BT2" s="238" t="s">
        <v>1003</v>
      </c>
      <c r="BU2" s="236" t="s">
        <v>849</v>
      </c>
      <c r="BV2" s="237" t="s">
        <v>852</v>
      </c>
      <c r="BW2" s="237" t="s">
        <v>856</v>
      </c>
      <c r="BX2" s="237" t="s">
        <v>859</v>
      </c>
      <c r="BY2" s="237" t="s">
        <v>863</v>
      </c>
      <c r="BZ2" s="237" t="s">
        <v>866</v>
      </c>
      <c r="CA2" s="237" t="s">
        <v>869</v>
      </c>
      <c r="CB2" s="237" t="s">
        <v>1001</v>
      </c>
      <c r="CC2" s="237" t="s">
        <v>1002</v>
      </c>
      <c r="CD2" s="238" t="s">
        <v>1003</v>
      </c>
      <c r="CE2" s="237" t="s">
        <v>849</v>
      </c>
      <c r="CF2" s="237" t="s">
        <v>852</v>
      </c>
      <c r="CG2" s="237" t="s">
        <v>856</v>
      </c>
      <c r="CH2" s="237" t="s">
        <v>859</v>
      </c>
      <c r="CI2" s="237" t="s">
        <v>863</v>
      </c>
      <c r="CJ2" s="237" t="s">
        <v>866</v>
      </c>
      <c r="CK2" s="237" t="s">
        <v>869</v>
      </c>
      <c r="CL2" s="237" t="s">
        <v>1001</v>
      </c>
      <c r="CM2" s="237" t="s">
        <v>1002</v>
      </c>
      <c r="CN2" s="237" t="s">
        <v>1003</v>
      </c>
      <c r="CO2" s="244"/>
      <c r="CP2" s="244"/>
      <c r="CQ2" s="244"/>
      <c r="CR2" s="244"/>
      <c r="CS2" s="244"/>
      <c r="CT2" s="244"/>
      <c r="CU2" s="244"/>
      <c r="CV2" s="244"/>
    </row>
    <row r="3" spans="1:100" s="26" customFormat="1">
      <c r="A3" s="70" t="s">
        <v>861</v>
      </c>
      <c r="B3" s="70"/>
      <c r="C3" s="74"/>
      <c r="D3" s="74"/>
      <c r="E3" s="74"/>
      <c r="F3" s="303"/>
      <c r="G3" s="74"/>
      <c r="H3" s="74"/>
      <c r="I3" s="74"/>
      <c r="J3" s="74"/>
      <c r="K3" s="74"/>
      <c r="L3" s="74"/>
      <c r="M3" s="74"/>
      <c r="N3" s="74"/>
      <c r="O3" s="74"/>
      <c r="P3" s="74"/>
      <c r="Q3" s="74"/>
      <c r="R3" s="74"/>
      <c r="S3" s="74"/>
      <c r="T3" s="74"/>
      <c r="U3" s="74"/>
      <c r="V3" s="74"/>
      <c r="W3" s="237"/>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237"/>
      <c r="BB3" s="237"/>
      <c r="BC3" s="237"/>
      <c r="BD3" s="237"/>
      <c r="BE3" s="237"/>
      <c r="BF3" s="237"/>
      <c r="BG3" s="237"/>
      <c r="BH3" s="237"/>
      <c r="BI3" s="237"/>
      <c r="BJ3" s="237"/>
      <c r="BK3" s="237"/>
      <c r="BL3" s="237"/>
      <c r="BM3" s="237"/>
      <c r="BN3" s="237"/>
      <c r="BO3" s="237"/>
      <c r="BP3" s="237"/>
      <c r="BQ3" s="237"/>
      <c r="BR3" s="237"/>
      <c r="BS3" s="237"/>
      <c r="BT3" s="237"/>
      <c r="BU3" s="237"/>
      <c r="BV3" s="237"/>
      <c r="BW3" s="237"/>
      <c r="BX3" s="237"/>
      <c r="BY3" s="237"/>
      <c r="BZ3" s="237"/>
      <c r="CA3" s="237"/>
      <c r="CB3" s="237"/>
      <c r="CC3" s="237"/>
      <c r="CD3" s="237"/>
      <c r="CE3" s="237"/>
      <c r="CF3" s="237"/>
      <c r="CG3" s="237"/>
      <c r="CH3" s="237"/>
      <c r="CI3" s="237"/>
      <c r="CJ3" s="237"/>
      <c r="CK3" s="237"/>
      <c r="CL3" s="237"/>
      <c r="CM3" s="237"/>
      <c r="CN3" s="237"/>
      <c r="CO3" s="237"/>
      <c r="CP3" s="237"/>
      <c r="CQ3" s="237"/>
      <c r="CR3" s="237"/>
      <c r="CS3" s="237"/>
      <c r="CT3" s="237"/>
      <c r="CU3" s="237"/>
      <c r="CV3" s="237"/>
    </row>
    <row r="4" spans="1:100" ht="13.5" customHeight="1">
      <c r="A4" s="239" t="s">
        <v>1004</v>
      </c>
      <c r="B4" s="81">
        <v>-1</v>
      </c>
      <c r="C4" s="298" t="s">
        <v>889</v>
      </c>
      <c r="D4" s="299">
        <v>1</v>
      </c>
      <c r="E4" s="172">
        <v>0</v>
      </c>
      <c r="F4" s="146">
        <v>0</v>
      </c>
      <c r="G4" s="299" t="s">
        <v>889</v>
      </c>
      <c r="H4" s="172" t="s">
        <v>889</v>
      </c>
      <c r="I4" s="172" t="s">
        <v>889</v>
      </c>
      <c r="J4" s="172" t="s">
        <v>889</v>
      </c>
      <c r="K4" s="172" t="s">
        <v>889</v>
      </c>
      <c r="L4" s="166" t="s">
        <v>889</v>
      </c>
      <c r="M4" s="234" t="s">
        <v>889</v>
      </c>
      <c r="N4" s="234" t="s">
        <v>889</v>
      </c>
      <c r="O4" s="234" t="s">
        <v>889</v>
      </c>
      <c r="P4" s="234" t="s">
        <v>889</v>
      </c>
      <c r="Q4" s="167" t="s">
        <v>889</v>
      </c>
      <c r="R4" s="235" t="s">
        <v>889</v>
      </c>
      <c r="S4" s="166" t="s">
        <v>889</v>
      </c>
      <c r="T4" s="234" t="s">
        <v>889</v>
      </c>
      <c r="U4" s="234"/>
      <c r="V4" s="234"/>
      <c r="W4" s="234" t="str">
        <f t="shared" ref="W4:W28" si="0">IF(S4="NA","NA",T4/S4)</f>
        <v>NA</v>
      </c>
      <c r="X4" s="234" t="s">
        <v>889</v>
      </c>
      <c r="Y4" s="167" t="s">
        <v>889</v>
      </c>
      <c r="Z4" s="234" t="s">
        <v>889</v>
      </c>
      <c r="AA4" s="234" t="s">
        <v>889</v>
      </c>
      <c r="AB4" s="234" t="s">
        <v>889</v>
      </c>
      <c r="AC4" s="234" t="s">
        <v>889</v>
      </c>
      <c r="AD4" s="234" t="s">
        <v>889</v>
      </c>
      <c r="AE4" s="234" t="s">
        <v>889</v>
      </c>
      <c r="AF4" s="234" t="s">
        <v>889</v>
      </c>
      <c r="AG4" s="234" t="s">
        <v>889</v>
      </c>
      <c r="AH4" s="234" t="s">
        <v>889</v>
      </c>
      <c r="AI4" s="234" t="s">
        <v>889</v>
      </c>
      <c r="AJ4" s="234" t="s">
        <v>889</v>
      </c>
      <c r="AK4" s="234" t="s">
        <v>889</v>
      </c>
      <c r="AL4" s="234" t="s">
        <v>889</v>
      </c>
      <c r="AM4" s="234" t="s">
        <v>889</v>
      </c>
      <c r="AN4" s="234" t="s">
        <v>889</v>
      </c>
      <c r="AO4" s="234" t="s">
        <v>889</v>
      </c>
      <c r="AP4" s="167" t="s">
        <v>889</v>
      </c>
      <c r="AQ4" s="166" t="s">
        <v>889</v>
      </c>
      <c r="AR4" s="234" t="s">
        <v>889</v>
      </c>
      <c r="AS4" s="234" t="s">
        <v>889</v>
      </c>
      <c r="AT4" s="234" t="s">
        <v>889</v>
      </c>
      <c r="AU4" s="234" t="s">
        <v>889</v>
      </c>
      <c r="AV4" s="234" t="str">
        <f>IF(AQ4="NA","NA",AQ4/1000/C4*'[2]Conversion constants'!$B$16)</f>
        <v>NA</v>
      </c>
      <c r="AW4" s="234" t="str">
        <f t="shared" ref="AW4:AW28" si="1">IF($AQ4="NA","NA",$AQ4*AS4/100/1000/$C4)</f>
        <v>NA</v>
      </c>
      <c r="AX4" s="151" t="str">
        <f>IF($AW4="NA","NA",$AW4/1000/(J2/1000))</f>
        <v>NA</v>
      </c>
      <c r="AY4" s="151" t="str">
        <f>IF($AW4="NA","NA",$AW4/1000/(K2/1000))</f>
        <v>NA</v>
      </c>
      <c r="AZ4" s="235"/>
      <c r="BA4" s="101" t="str">
        <f t="shared" ref="BA4:BG4" si="2">IF(AG4="NA","NA",AG4/$G2)</f>
        <v>NA</v>
      </c>
      <c r="BB4" s="102" t="str">
        <f t="shared" si="2"/>
        <v>NA</v>
      </c>
      <c r="BC4" s="102" t="str">
        <f t="shared" si="2"/>
        <v>NA</v>
      </c>
      <c r="BD4" s="102" t="str">
        <f t="shared" si="2"/>
        <v>NA</v>
      </c>
      <c r="BE4" s="102" t="str">
        <f t="shared" si="2"/>
        <v>NA</v>
      </c>
      <c r="BF4" s="102" t="str">
        <f t="shared" si="2"/>
        <v>NA</v>
      </c>
      <c r="BG4" s="102" t="str">
        <f t="shared" si="2"/>
        <v>NA</v>
      </c>
      <c r="BH4" s="102" t="str">
        <f>IF(AN4="NA","NA",SUM(BA4:BG4))</f>
        <v>NA</v>
      </c>
      <c r="BI4" s="102" t="str">
        <f>IF(AO4="NA","NA",SUM(BA4:BD4))</f>
        <v>NA</v>
      </c>
      <c r="BJ4" s="103" t="str">
        <f>IF(AP4="NA","NA",SUM(BE4:BG4))</f>
        <v>NA</v>
      </c>
      <c r="BK4" s="101" t="s">
        <v>889</v>
      </c>
      <c r="BL4" s="102" t="s">
        <v>889</v>
      </c>
      <c r="BM4" s="102" t="s">
        <v>889</v>
      </c>
      <c r="BN4" s="102" t="s">
        <v>889</v>
      </c>
      <c r="BO4" s="102" t="s">
        <v>889</v>
      </c>
      <c r="BP4" s="102" t="s">
        <v>889</v>
      </c>
      <c r="BQ4" s="102" t="s">
        <v>889</v>
      </c>
      <c r="BR4" s="102" t="str">
        <f t="shared" ref="BR4" si="3">IF(BK4="NA","NA",SUM(BK4:BQ4))</f>
        <v>NA</v>
      </c>
      <c r="BS4" s="102" t="str">
        <f t="shared" ref="BS4" si="4">IF(BK4="NA","NA",SUM(BK4:BN4))</f>
        <v>NA</v>
      </c>
      <c r="BT4" s="103" t="str">
        <f t="shared" ref="BT4" si="5">IF(BP4="NA","NA",SUM(BO4:BQ4))</f>
        <v>NA</v>
      </c>
      <c r="BU4" s="300" t="str">
        <f t="shared" ref="BU4:CA19" si="6">IF(BA4="NA","NA",BA4-BK4)</f>
        <v>NA</v>
      </c>
      <c r="BV4" s="301" t="str">
        <f t="shared" si="6"/>
        <v>NA</v>
      </c>
      <c r="BW4" s="301" t="str">
        <f t="shared" si="6"/>
        <v>NA</v>
      </c>
      <c r="BX4" s="301" t="str">
        <f t="shared" si="6"/>
        <v>NA</v>
      </c>
      <c r="BY4" s="301" t="str">
        <f t="shared" si="6"/>
        <v>NA</v>
      </c>
      <c r="BZ4" s="301" t="str">
        <f t="shared" si="6"/>
        <v>NA</v>
      </c>
      <c r="CA4" s="301" t="str">
        <f t="shared" si="6"/>
        <v>NA</v>
      </c>
      <c r="CB4" s="102" t="str">
        <f t="shared" ref="CB4:CB28" si="7">IF(BU4="NA","NA",SUM(BU4:CA4))</f>
        <v>NA</v>
      </c>
      <c r="CC4" s="102" t="str">
        <f t="shared" ref="CC4:CC28" si="8">IF(BU4="NA","NA",SUM(BU4:BX4))</f>
        <v>NA</v>
      </c>
      <c r="CD4" s="103" t="str">
        <f t="shared" ref="CD4:CD28" si="9">IF(BZ4="NA","NA",SUM(BY4:CA4))</f>
        <v>NA</v>
      </c>
      <c r="CE4" s="302" t="str">
        <f t="shared" ref="CE4:CK4" si="10">IF(BU4="NA","NA",BU4/$J2)</f>
        <v>NA</v>
      </c>
      <c r="CF4" s="302" t="str">
        <f t="shared" si="10"/>
        <v>NA</v>
      </c>
      <c r="CG4" s="302" t="str">
        <f t="shared" si="10"/>
        <v>NA</v>
      </c>
      <c r="CH4" s="302" t="str">
        <f t="shared" si="10"/>
        <v>NA</v>
      </c>
      <c r="CI4" s="302" t="str">
        <f t="shared" si="10"/>
        <v>NA</v>
      </c>
      <c r="CJ4" s="302" t="str">
        <f t="shared" si="10"/>
        <v>NA</v>
      </c>
      <c r="CK4" s="302" t="str">
        <f t="shared" si="10"/>
        <v>NA</v>
      </c>
      <c r="CL4" s="302" t="str">
        <f t="shared" ref="CL4:CL28" si="11">IF(CE4="NA","NA",SUM(CE4:CK4))</f>
        <v>NA</v>
      </c>
      <c r="CM4" s="302" t="str">
        <f t="shared" ref="CM4:CM28" si="12">IF(CE4="NA","NA",SUM(CE4:CH4))</f>
        <v>NA</v>
      </c>
      <c r="CN4" s="302" t="str">
        <f t="shared" ref="CN4:CN28" si="13">IF(CJ4="NA","NA",SUM(CI4:CK4))</f>
        <v>NA</v>
      </c>
      <c r="CO4" s="69"/>
      <c r="CP4" s="69"/>
      <c r="CQ4" s="69"/>
      <c r="CR4" s="69"/>
      <c r="CS4" s="69"/>
      <c r="CT4" s="69"/>
      <c r="CU4" s="69"/>
      <c r="CV4" s="69"/>
    </row>
    <row r="5" spans="1:100">
      <c r="A5" s="7"/>
      <c r="B5" s="114">
        <v>0</v>
      </c>
      <c r="C5" s="125" t="s">
        <v>889</v>
      </c>
      <c r="D5" s="129">
        <v>1</v>
      </c>
      <c r="E5" s="170">
        <v>0.05</v>
      </c>
      <c r="F5" s="131">
        <f>E5/(B6-B5)</f>
        <v>1.5483870967753565E-2</v>
      </c>
      <c r="G5" s="132">
        <f t="shared" ref="G5:G26" si="14">D5/F5</f>
        <v>64.583333333284827</v>
      </c>
      <c r="H5" s="112">
        <v>296.97500000000002</v>
      </c>
      <c r="I5" s="112">
        <v>163.063915918383</v>
      </c>
      <c r="J5" s="130">
        <f>H5/$G5</f>
        <v>4.598322580648615</v>
      </c>
      <c r="K5" s="130">
        <f>I5/$G5</f>
        <v>2.5248606335768589</v>
      </c>
      <c r="L5" s="77">
        <v>7.68</v>
      </c>
      <c r="M5" s="124">
        <v>2.5</v>
      </c>
      <c r="N5" s="124">
        <v>2</v>
      </c>
      <c r="O5" s="124">
        <v>0</v>
      </c>
      <c r="P5" s="124">
        <v>2</v>
      </c>
      <c r="Q5" s="79">
        <v>7.25</v>
      </c>
      <c r="R5" s="133" t="s">
        <v>889</v>
      </c>
      <c r="S5" s="142">
        <v>27.046083059792736</v>
      </c>
      <c r="T5" s="136">
        <v>18.202139393406441</v>
      </c>
      <c r="U5" s="136">
        <v>0.66356289916423483</v>
      </c>
      <c r="V5" s="136">
        <v>0.56461895533045048</v>
      </c>
      <c r="W5" s="136">
        <f t="shared" si="0"/>
        <v>0.67300464001259086</v>
      </c>
      <c r="X5" s="136">
        <v>21.44</v>
      </c>
      <c r="Y5" s="245">
        <v>4.16</v>
      </c>
      <c r="Z5" s="136">
        <v>0</v>
      </c>
      <c r="AA5" s="136">
        <v>0</v>
      </c>
      <c r="AB5" s="136">
        <v>0</v>
      </c>
      <c r="AC5" s="136">
        <v>0</v>
      </c>
      <c r="AD5" s="136">
        <v>0</v>
      </c>
      <c r="AE5" s="136">
        <v>0</v>
      </c>
      <c r="AF5" s="136">
        <v>0</v>
      </c>
      <c r="AG5" s="136">
        <v>0</v>
      </c>
      <c r="AH5" s="136">
        <v>0</v>
      </c>
      <c r="AI5" s="136">
        <v>0</v>
      </c>
      <c r="AJ5" s="136">
        <v>0</v>
      </c>
      <c r="AK5" s="136">
        <v>0</v>
      </c>
      <c r="AL5" s="136">
        <v>0</v>
      </c>
      <c r="AM5" s="136">
        <v>0</v>
      </c>
      <c r="AN5" s="124">
        <f t="shared" ref="AN5:AN28" si="15">IF(AG5="NA","NA",SUM(AG5:AM5))</f>
        <v>0</v>
      </c>
      <c r="AO5" s="124">
        <f t="shared" ref="AO5:AO28" si="16">IF(AG5="NA","NA",SUM(AG5:AJ5))</f>
        <v>0</v>
      </c>
      <c r="AP5" s="125">
        <f t="shared" ref="AP5:AP28" si="17">IF(AK5="NA","NA",SUM(AK5:AM5))</f>
        <v>0</v>
      </c>
      <c r="AQ5" s="139" t="s">
        <v>889</v>
      </c>
      <c r="AR5" s="140" t="s">
        <v>889</v>
      </c>
      <c r="AS5" s="140" t="s">
        <v>889</v>
      </c>
      <c r="AT5" s="140" t="s">
        <v>889</v>
      </c>
      <c r="AU5" s="140" t="s">
        <v>889</v>
      </c>
      <c r="AV5" s="135" t="str">
        <f t="shared" ref="AV5:AV28" si="18">IF(AQ5="NA","NA",AQ5/1000/C5)</f>
        <v>NA</v>
      </c>
      <c r="AW5" s="135" t="str">
        <f t="shared" si="1"/>
        <v>NA</v>
      </c>
      <c r="AX5" s="135" t="str">
        <f t="shared" ref="AX5:AY28" si="19">IF($AW5="NA","NA",$AW5/1000/(J4/1000))</f>
        <v>NA</v>
      </c>
      <c r="AY5" s="246" t="str">
        <f t="shared" si="19"/>
        <v>NA</v>
      </c>
      <c r="AZ5" s="246">
        <f t="shared" ref="AZ5:AZ27" si="20">IF(T5="NA","NA",E5*H5/T5)</f>
        <v>0.81576949165540547</v>
      </c>
      <c r="BA5" s="208" t="s">
        <v>889</v>
      </c>
      <c r="BB5" s="209" t="s">
        <v>889</v>
      </c>
      <c r="BC5" s="209" t="s">
        <v>889</v>
      </c>
      <c r="BD5" s="209" t="s">
        <v>889</v>
      </c>
      <c r="BE5" s="209" t="s">
        <v>889</v>
      </c>
      <c r="BF5" s="209" t="s">
        <v>889</v>
      </c>
      <c r="BG5" s="209" t="s">
        <v>889</v>
      </c>
      <c r="BH5" s="209" t="s">
        <v>889</v>
      </c>
      <c r="BI5" s="209" t="s">
        <v>889</v>
      </c>
      <c r="BJ5" s="210" t="s">
        <v>889</v>
      </c>
      <c r="BK5" s="208" t="s">
        <v>889</v>
      </c>
      <c r="BL5" s="209" t="s">
        <v>889</v>
      </c>
      <c r="BM5" s="209" t="s">
        <v>889</v>
      </c>
      <c r="BN5" s="209" t="s">
        <v>889</v>
      </c>
      <c r="BO5" s="209" t="s">
        <v>889</v>
      </c>
      <c r="BP5" s="209" t="s">
        <v>889</v>
      </c>
      <c r="BQ5" s="209" t="s">
        <v>889</v>
      </c>
      <c r="BR5" s="209" t="s">
        <v>889</v>
      </c>
      <c r="BS5" s="209" t="s">
        <v>889</v>
      </c>
      <c r="BT5" s="210" t="s">
        <v>889</v>
      </c>
      <c r="BU5" s="208" t="str">
        <f t="shared" si="6"/>
        <v>NA</v>
      </c>
      <c r="BV5" s="209" t="str">
        <f t="shared" si="6"/>
        <v>NA</v>
      </c>
      <c r="BW5" s="209" t="str">
        <f t="shared" si="6"/>
        <v>NA</v>
      </c>
      <c r="BX5" s="209" t="str">
        <f t="shared" si="6"/>
        <v>NA</v>
      </c>
      <c r="BY5" s="209" t="str">
        <f t="shared" si="6"/>
        <v>NA</v>
      </c>
      <c r="BZ5" s="209" t="str">
        <f t="shared" si="6"/>
        <v>NA</v>
      </c>
      <c r="CA5" s="209" t="str">
        <f t="shared" si="6"/>
        <v>NA</v>
      </c>
      <c r="CB5" s="209" t="str">
        <f t="shared" si="7"/>
        <v>NA</v>
      </c>
      <c r="CC5" s="209" t="str">
        <f t="shared" si="8"/>
        <v>NA</v>
      </c>
      <c r="CD5" s="210" t="str">
        <f t="shared" si="9"/>
        <v>NA</v>
      </c>
      <c r="CE5" s="247" t="str">
        <f t="shared" ref="CE5:CK5" si="21">IF(BU5="NA","NA",BU5/$K2)</f>
        <v>NA</v>
      </c>
      <c r="CF5" s="247" t="str">
        <f t="shared" si="21"/>
        <v>NA</v>
      </c>
      <c r="CG5" s="247" t="str">
        <f t="shared" si="21"/>
        <v>NA</v>
      </c>
      <c r="CH5" s="247" t="str">
        <f t="shared" si="21"/>
        <v>NA</v>
      </c>
      <c r="CI5" s="247" t="str">
        <f t="shared" si="21"/>
        <v>NA</v>
      </c>
      <c r="CJ5" s="247" t="str">
        <f t="shared" si="21"/>
        <v>NA</v>
      </c>
      <c r="CK5" s="247" t="str">
        <f t="shared" si="21"/>
        <v>NA</v>
      </c>
      <c r="CL5" s="248" t="str">
        <f t="shared" si="11"/>
        <v>NA</v>
      </c>
      <c r="CM5" s="248" t="str">
        <f t="shared" si="12"/>
        <v>NA</v>
      </c>
      <c r="CN5" s="248" t="str">
        <f t="shared" si="13"/>
        <v>NA</v>
      </c>
    </row>
    <row r="6" spans="1:100">
      <c r="A6" s="7"/>
      <c r="B6" s="124">
        <v>3.2291666666642413</v>
      </c>
      <c r="C6" s="125">
        <f>B6-B5</f>
        <v>3.2291666666642413</v>
      </c>
      <c r="D6" s="129">
        <v>1</v>
      </c>
      <c r="E6" s="170">
        <v>0.05</v>
      </c>
      <c r="F6" s="131">
        <f t="shared" ref="F6:F28" si="22">E6/(B7-B6)</f>
        <v>1.3259668508278765E-2</v>
      </c>
      <c r="G6" s="132">
        <f t="shared" si="14"/>
        <v>75.416666666715173</v>
      </c>
      <c r="H6" s="112">
        <v>296.97500000000002</v>
      </c>
      <c r="I6" s="112">
        <v>163.063915918383</v>
      </c>
      <c r="J6" s="130">
        <f t="shared" ref="J6:K27" si="23">H6/$G6</f>
        <v>3.9377900552460865</v>
      </c>
      <c r="K6" s="130">
        <f t="shared" si="23"/>
        <v>2.1621734707395994</v>
      </c>
      <c r="L6" s="77">
        <v>7.33</v>
      </c>
      <c r="M6" s="124">
        <v>0</v>
      </c>
      <c r="N6" s="124">
        <v>2</v>
      </c>
      <c r="O6" s="124">
        <v>0</v>
      </c>
      <c r="P6" s="124">
        <v>2</v>
      </c>
      <c r="Q6" s="79">
        <v>7.32</v>
      </c>
      <c r="R6" s="133">
        <v>19.3</v>
      </c>
      <c r="S6" s="137" t="s">
        <v>889</v>
      </c>
      <c r="T6" s="138" t="s">
        <v>889</v>
      </c>
      <c r="U6" s="138" t="s">
        <v>889</v>
      </c>
      <c r="V6" s="138" t="s">
        <v>889</v>
      </c>
      <c r="W6" s="138" t="str">
        <f t="shared" si="0"/>
        <v>NA</v>
      </c>
      <c r="X6" s="138">
        <v>25.71</v>
      </c>
      <c r="Y6" s="245">
        <v>4.18</v>
      </c>
      <c r="Z6" s="136">
        <v>0</v>
      </c>
      <c r="AA6" s="136">
        <v>0</v>
      </c>
      <c r="AB6" s="136">
        <v>0</v>
      </c>
      <c r="AC6" s="136">
        <v>0</v>
      </c>
      <c r="AD6" s="136">
        <v>0</v>
      </c>
      <c r="AE6" s="136">
        <v>0</v>
      </c>
      <c r="AF6" s="136">
        <v>0</v>
      </c>
      <c r="AG6" s="136">
        <v>0</v>
      </c>
      <c r="AH6" s="136">
        <v>0</v>
      </c>
      <c r="AI6" s="136">
        <v>0</v>
      </c>
      <c r="AJ6" s="136">
        <v>0</v>
      </c>
      <c r="AK6" s="136">
        <v>0</v>
      </c>
      <c r="AL6" s="136">
        <v>0</v>
      </c>
      <c r="AM6" s="136">
        <v>0</v>
      </c>
      <c r="AN6" s="124">
        <f t="shared" si="15"/>
        <v>0</v>
      </c>
      <c r="AO6" s="124">
        <f t="shared" si="16"/>
        <v>0</v>
      </c>
      <c r="AP6" s="125">
        <f t="shared" si="17"/>
        <v>0</v>
      </c>
      <c r="AQ6" s="139">
        <v>510</v>
      </c>
      <c r="AR6" s="140" t="s">
        <v>889</v>
      </c>
      <c r="AS6" s="135">
        <v>74.818770281781738</v>
      </c>
      <c r="AT6" s="135">
        <v>24.688704692188992</v>
      </c>
      <c r="AU6" s="135">
        <v>0.49252502602926534</v>
      </c>
      <c r="AV6" s="136">
        <f t="shared" si="18"/>
        <v>0.15793548387108636</v>
      </c>
      <c r="AW6" s="135">
        <f t="shared" si="1"/>
        <v>0.11816538687092855</v>
      </c>
      <c r="AX6" s="162">
        <f t="shared" si="19"/>
        <v>2.5697498337374312E-2</v>
      </c>
      <c r="AY6" s="250">
        <f t="shared" si="19"/>
        <v>4.6800756168283573E-2</v>
      </c>
      <c r="AZ6" s="246" t="str">
        <f t="shared" si="20"/>
        <v>NA</v>
      </c>
      <c r="BA6" s="208">
        <f t="shared" ref="BA6:BA28" si="24">IF(AG6="NA","NA",AG6/$G5)</f>
        <v>0</v>
      </c>
      <c r="BB6" s="209">
        <f t="shared" ref="BB6:BB28" si="25">IF(AH6="NA","NA",AH6/$G5)</f>
        <v>0</v>
      </c>
      <c r="BC6" s="209">
        <f t="shared" ref="BC6:BC28" si="26">IF(AI6="NA","NA",AI6/$G5)</f>
        <v>0</v>
      </c>
      <c r="BD6" s="209">
        <f t="shared" ref="BD6:BD28" si="27">IF(AJ6="NA","NA",AJ6/$G5)</f>
        <v>0</v>
      </c>
      <c r="BE6" s="209">
        <f t="shared" ref="BE6:BE28" si="28">IF(AK6="NA","NA",AK6/$G5)</f>
        <v>0</v>
      </c>
      <c r="BF6" s="209">
        <f t="shared" ref="BF6:BF28" si="29">IF(AL6="NA","NA",AL6/$G5)</f>
        <v>0</v>
      </c>
      <c r="BG6" s="209">
        <f t="shared" ref="BG6:BG28" si="30">IF(AM6="NA","NA",AM6/$G5)</f>
        <v>0</v>
      </c>
      <c r="BH6" s="209">
        <f t="shared" ref="BH6:BH28" si="31">IF(AN6="NA","NA",SUM(BA6:BG6))</f>
        <v>0</v>
      </c>
      <c r="BI6" s="209">
        <f t="shared" ref="BI6:BI28" si="32">IF(AO6="NA","NA",SUM(BA6:BD6))</f>
        <v>0</v>
      </c>
      <c r="BJ6" s="210">
        <f t="shared" ref="BJ6:BJ28" si="33">IF(AP6="NA","NA",SUM(BE6:BG6))</f>
        <v>0</v>
      </c>
      <c r="BK6" s="208">
        <f>[2]Feedstock!$G$22/'Overview Part 2'!$G5</f>
        <v>1.4649499074566547E-2</v>
      </c>
      <c r="BL6" s="209">
        <f>[2]Feedstock!$G$24/'Overview Part 2'!$G5</f>
        <v>1.4826698922833019E-2</v>
      </c>
      <c r="BM6" s="209">
        <f>[2]Feedstock!$G$26/'Overview Part 2'!$G5</f>
        <v>9.8760878010468369E-3</v>
      </c>
      <c r="BN6" s="209">
        <v>0</v>
      </c>
      <c r="BO6" s="209">
        <v>0</v>
      </c>
      <c r="BP6" s="209">
        <v>0</v>
      </c>
      <c r="BQ6" s="209">
        <v>0</v>
      </c>
      <c r="BR6" s="209">
        <f>IF(BK6="NA","NA",SUM(BK6:BQ6))</f>
        <v>3.9352285798446407E-2</v>
      </c>
      <c r="BS6" s="209">
        <f>IF(BK6="NA","NA",SUM(BK6:BN6))</f>
        <v>3.9352285798446407E-2</v>
      </c>
      <c r="BT6" s="210">
        <f>IF(BO6="NA","NA",SUM(BO6:BQ6))</f>
        <v>0</v>
      </c>
      <c r="BU6" s="123">
        <f>IF(BA6="NA","NA",BA6-BK6)</f>
        <v>-1.4649499074566547E-2</v>
      </c>
      <c r="BV6" s="124">
        <f t="shared" si="6"/>
        <v>-1.4826698922833019E-2</v>
      </c>
      <c r="BW6" s="124">
        <f t="shared" si="6"/>
        <v>-9.8760878010468369E-3</v>
      </c>
      <c r="BX6" s="124">
        <f t="shared" si="6"/>
        <v>0</v>
      </c>
      <c r="BY6" s="124">
        <f t="shared" si="6"/>
        <v>0</v>
      </c>
      <c r="BZ6" s="124">
        <f t="shared" si="6"/>
        <v>0</v>
      </c>
      <c r="CA6" s="124">
        <f t="shared" si="6"/>
        <v>0</v>
      </c>
      <c r="CB6" s="124">
        <f t="shared" si="7"/>
        <v>-3.9352285798446407E-2</v>
      </c>
      <c r="CC6" s="124">
        <f t="shared" si="8"/>
        <v>-3.9352285798446407E-2</v>
      </c>
      <c r="CD6" s="125">
        <f t="shared" si="9"/>
        <v>0</v>
      </c>
      <c r="CE6" s="126">
        <f>IF(BU6="NA","NA",BU6/$J5)</f>
        <v>-3.1858354470860471E-3</v>
      </c>
      <c r="CF6" s="126">
        <f t="shared" ref="CF6:CK21" si="34">IF(BV6="NA","NA",BV6/$J5)</f>
        <v>-3.2243712055411398E-3</v>
      </c>
      <c r="CG6" s="126">
        <f t="shared" si="34"/>
        <v>-2.1477588028749753E-3</v>
      </c>
      <c r="CH6" s="126">
        <f t="shared" si="34"/>
        <v>0</v>
      </c>
      <c r="CI6" s="126">
        <f t="shared" si="34"/>
        <v>0</v>
      </c>
      <c r="CJ6" s="126">
        <f t="shared" si="34"/>
        <v>0</v>
      </c>
      <c r="CK6" s="126">
        <f t="shared" si="34"/>
        <v>0</v>
      </c>
      <c r="CL6" s="127">
        <f t="shared" si="11"/>
        <v>-8.557965455502161E-3</v>
      </c>
      <c r="CM6" s="127">
        <f t="shared" si="12"/>
        <v>-8.557965455502161E-3</v>
      </c>
      <c r="CN6" s="127">
        <f t="shared" si="13"/>
        <v>0</v>
      </c>
    </row>
    <row r="7" spans="1:100">
      <c r="A7" s="7"/>
      <c r="B7" s="124">
        <v>7</v>
      </c>
      <c r="C7" s="125">
        <f t="shared" ref="C7:C28" si="35">B7-B6</f>
        <v>3.7708333333357587</v>
      </c>
      <c r="D7" s="129">
        <v>1</v>
      </c>
      <c r="E7" s="170">
        <v>0.05</v>
      </c>
      <c r="F7" s="131">
        <f t="shared" si="22"/>
        <v>1.5483870967753565E-2</v>
      </c>
      <c r="G7" s="132">
        <f t="shared" si="14"/>
        <v>64.583333333284827</v>
      </c>
      <c r="H7" s="112">
        <v>296.97500000000002</v>
      </c>
      <c r="I7" s="112">
        <v>163.063915918383</v>
      </c>
      <c r="J7" s="130">
        <f t="shared" si="23"/>
        <v>4.598322580648615</v>
      </c>
      <c r="K7" s="130">
        <f t="shared" si="23"/>
        <v>2.5248606335768589</v>
      </c>
      <c r="L7" s="77">
        <v>7.75</v>
      </c>
      <c r="M7" s="124">
        <v>0</v>
      </c>
      <c r="N7" s="124">
        <v>2</v>
      </c>
      <c r="O7" s="124">
        <v>3</v>
      </c>
      <c r="P7" s="124">
        <v>2</v>
      </c>
      <c r="Q7" s="79">
        <v>7.34</v>
      </c>
      <c r="R7" s="133">
        <v>19.079999999999998</v>
      </c>
      <c r="S7" s="142">
        <v>26.795234149344246</v>
      </c>
      <c r="T7" s="136">
        <v>19.371030361895706</v>
      </c>
      <c r="U7" s="136">
        <v>2.4429222413687364</v>
      </c>
      <c r="V7" s="136">
        <v>0.45661137925406775</v>
      </c>
      <c r="W7" s="136">
        <f t="shared" si="0"/>
        <v>0.7229281988703864</v>
      </c>
      <c r="X7" s="136">
        <v>35.83</v>
      </c>
      <c r="Y7" s="245">
        <v>6.94</v>
      </c>
      <c r="Z7" s="136">
        <v>0</v>
      </c>
      <c r="AA7" s="136">
        <v>1.0129272421922755</v>
      </c>
      <c r="AB7" s="136">
        <v>0</v>
      </c>
      <c r="AC7" s="136">
        <v>0</v>
      </c>
      <c r="AD7" s="136">
        <v>0</v>
      </c>
      <c r="AE7" s="136">
        <v>0</v>
      </c>
      <c r="AF7" s="136">
        <v>0</v>
      </c>
      <c r="AG7" s="136">
        <v>0</v>
      </c>
      <c r="AH7" s="136">
        <v>1.5330790692639846</v>
      </c>
      <c r="AI7" s="136">
        <v>0</v>
      </c>
      <c r="AJ7" s="136">
        <v>0</v>
      </c>
      <c r="AK7" s="136">
        <v>0</v>
      </c>
      <c r="AL7" s="136">
        <v>0</v>
      </c>
      <c r="AM7" s="136">
        <v>0</v>
      </c>
      <c r="AN7" s="124">
        <f t="shared" si="15"/>
        <v>1.5330790692639846</v>
      </c>
      <c r="AO7" s="124">
        <f t="shared" si="16"/>
        <v>1.5330790692639846</v>
      </c>
      <c r="AP7" s="125">
        <f t="shared" si="17"/>
        <v>0</v>
      </c>
      <c r="AQ7" s="139">
        <v>1030</v>
      </c>
      <c r="AR7" s="140" t="s">
        <v>889</v>
      </c>
      <c r="AS7" s="135">
        <v>71.579204502865068</v>
      </c>
      <c r="AT7" s="135">
        <v>28.376748347402192</v>
      </c>
      <c r="AU7" s="135">
        <v>4.4047149732742201E-2</v>
      </c>
      <c r="AV7" s="136">
        <f t="shared" si="18"/>
        <v>0.27314917127054256</v>
      </c>
      <c r="AW7" s="135">
        <f t="shared" si="1"/>
        <v>0.19551800390162283</v>
      </c>
      <c r="AX7" s="162">
        <f t="shared" si="19"/>
        <v>4.9651708485866503E-2</v>
      </c>
      <c r="AY7" s="250">
        <f t="shared" si="19"/>
        <v>9.0426603853733981E-2</v>
      </c>
      <c r="AZ7" s="246">
        <f t="shared" si="20"/>
        <v>0.76654414982533026</v>
      </c>
      <c r="BA7" s="208">
        <f t="shared" si="24"/>
        <v>0</v>
      </c>
      <c r="BB7" s="209">
        <f t="shared" si="25"/>
        <v>2.0328120255420974E-2</v>
      </c>
      <c r="BC7" s="209">
        <f t="shared" si="26"/>
        <v>0</v>
      </c>
      <c r="BD7" s="209">
        <f t="shared" si="27"/>
        <v>0</v>
      </c>
      <c r="BE7" s="209">
        <f t="shared" si="28"/>
        <v>0</v>
      </c>
      <c r="BF7" s="209">
        <f t="shared" si="29"/>
        <v>0</v>
      </c>
      <c r="BG7" s="209">
        <f t="shared" si="30"/>
        <v>0</v>
      </c>
      <c r="BH7" s="209">
        <f t="shared" si="31"/>
        <v>2.0328120255420974E-2</v>
      </c>
      <c r="BI7" s="209">
        <f t="shared" si="32"/>
        <v>2.0328120255420974E-2</v>
      </c>
      <c r="BJ7" s="210">
        <f t="shared" si="33"/>
        <v>0</v>
      </c>
      <c r="BK7" s="208">
        <f>[2]Feedstock!$G$22/'Overview Part 2'!$G6</f>
        <v>1.2545151141185906E-2</v>
      </c>
      <c r="BL7" s="209">
        <f>[2]Feedstock!$G$24/'Overview Part 2'!$G6</f>
        <v>1.2696896867601734E-2</v>
      </c>
      <c r="BM7" s="209">
        <f>[2]Feedstock!$G$26/'Overview Part 2'!$G6</f>
        <v>8.4574232550283165E-3</v>
      </c>
      <c r="BN7" s="209">
        <v>0</v>
      </c>
      <c r="BO7" s="209">
        <v>0</v>
      </c>
      <c r="BP7" s="209">
        <v>0</v>
      </c>
      <c r="BQ7" s="209">
        <v>0</v>
      </c>
      <c r="BR7" s="209">
        <f t="shared" ref="BR7:BR28" si="36">IF(BK7="NA","NA",SUM(BK7:BQ7))</f>
        <v>3.3699471263815957E-2</v>
      </c>
      <c r="BS7" s="209">
        <f t="shared" ref="BS7:BS28" si="37">IF(BK7="NA","NA",SUM(BK7:BN7))</f>
        <v>3.3699471263815957E-2</v>
      </c>
      <c r="BT7" s="210">
        <f t="shared" ref="BT7:BT28" si="38">IF(BO7="NA","NA",SUM(BO7:BQ7))</f>
        <v>0</v>
      </c>
      <c r="BU7" s="123">
        <f t="shared" si="6"/>
        <v>-1.2545151141185906E-2</v>
      </c>
      <c r="BV7" s="124">
        <f t="shared" si="6"/>
        <v>7.6312233878192397E-3</v>
      </c>
      <c r="BW7" s="124">
        <f t="shared" si="6"/>
        <v>-8.4574232550283165E-3</v>
      </c>
      <c r="BX7" s="124">
        <f t="shared" si="6"/>
        <v>0</v>
      </c>
      <c r="BY7" s="124">
        <f t="shared" si="6"/>
        <v>0</v>
      </c>
      <c r="BZ7" s="124">
        <f t="shared" si="6"/>
        <v>0</v>
      </c>
      <c r="CA7" s="124">
        <f t="shared" si="6"/>
        <v>0</v>
      </c>
      <c r="CB7" s="124">
        <f t="shared" si="7"/>
        <v>-1.3371351008394983E-2</v>
      </c>
      <c r="CC7" s="124">
        <f t="shared" si="8"/>
        <v>-1.3371351008394983E-2</v>
      </c>
      <c r="CD7" s="125">
        <f t="shared" si="9"/>
        <v>0</v>
      </c>
      <c r="CE7" s="126">
        <f t="shared" ref="CE7:CK22" si="39">IF(BU7="NA","NA",BU7/$J6)</f>
        <v>-3.1858354470860471E-3</v>
      </c>
      <c r="CF7" s="126">
        <f t="shared" si="34"/>
        <v>1.9379457210149153E-3</v>
      </c>
      <c r="CG7" s="126">
        <f t="shared" si="34"/>
        <v>-2.1477588028749749E-3</v>
      </c>
      <c r="CH7" s="126">
        <f t="shared" si="34"/>
        <v>0</v>
      </c>
      <c r="CI7" s="126">
        <f t="shared" si="34"/>
        <v>0</v>
      </c>
      <c r="CJ7" s="126">
        <f t="shared" si="34"/>
        <v>0</v>
      </c>
      <c r="CK7" s="126">
        <f t="shared" si="34"/>
        <v>0</v>
      </c>
      <c r="CL7" s="127">
        <f t="shared" si="11"/>
        <v>-3.3956485289461068E-3</v>
      </c>
      <c r="CM7" s="127">
        <f t="shared" si="12"/>
        <v>-3.3956485289461068E-3</v>
      </c>
      <c r="CN7" s="127">
        <f t="shared" si="13"/>
        <v>0</v>
      </c>
    </row>
    <row r="8" spans="1:100">
      <c r="A8" s="7"/>
      <c r="B8" s="124">
        <v>10.229166666664241</v>
      </c>
      <c r="C8" s="125">
        <f t="shared" si="35"/>
        <v>3.2291666666642413</v>
      </c>
      <c r="D8" s="129">
        <v>1</v>
      </c>
      <c r="E8" s="170">
        <v>0.05</v>
      </c>
      <c r="F8" s="131">
        <f t="shared" si="22"/>
        <v>1.3259668508278765E-2</v>
      </c>
      <c r="G8" s="132">
        <f t="shared" si="14"/>
        <v>75.416666666715173</v>
      </c>
      <c r="H8" s="112">
        <v>296.97500000000002</v>
      </c>
      <c r="I8" s="112">
        <v>163.063915918383</v>
      </c>
      <c r="J8" s="130">
        <f t="shared" si="23"/>
        <v>3.9377900552460865</v>
      </c>
      <c r="K8" s="130">
        <f t="shared" si="23"/>
        <v>2.1621734707395994</v>
      </c>
      <c r="L8" s="77">
        <v>7.04</v>
      </c>
      <c r="M8" s="124">
        <v>0</v>
      </c>
      <c r="N8" s="124">
        <v>2</v>
      </c>
      <c r="O8" s="124">
        <v>0</v>
      </c>
      <c r="P8" s="124">
        <v>2</v>
      </c>
      <c r="Q8" s="79">
        <v>7.29</v>
      </c>
      <c r="R8" s="133">
        <v>18.8</v>
      </c>
      <c r="S8" s="137" t="s">
        <v>889</v>
      </c>
      <c r="T8" s="138" t="s">
        <v>889</v>
      </c>
      <c r="U8" s="138" t="s">
        <v>889</v>
      </c>
      <c r="V8" s="138" t="s">
        <v>889</v>
      </c>
      <c r="W8" s="138" t="str">
        <f t="shared" si="0"/>
        <v>NA</v>
      </c>
      <c r="X8" s="138">
        <v>34.950000000000003</v>
      </c>
      <c r="Y8" s="245">
        <v>8.08</v>
      </c>
      <c r="Z8" s="136">
        <v>0</v>
      </c>
      <c r="AA8" s="136">
        <v>1.5915782058875703</v>
      </c>
      <c r="AB8" s="136">
        <v>0</v>
      </c>
      <c r="AC8" s="136">
        <v>0</v>
      </c>
      <c r="AD8" s="136">
        <v>0</v>
      </c>
      <c r="AE8" s="136">
        <v>0</v>
      </c>
      <c r="AF8" s="136">
        <v>0</v>
      </c>
      <c r="AG8" s="136">
        <v>0</v>
      </c>
      <c r="AH8" s="136">
        <v>2.4088751224244307</v>
      </c>
      <c r="AI8" s="136">
        <v>0</v>
      </c>
      <c r="AJ8" s="136">
        <v>0</v>
      </c>
      <c r="AK8" s="136">
        <v>0</v>
      </c>
      <c r="AL8" s="136">
        <v>0</v>
      </c>
      <c r="AM8" s="136">
        <v>0</v>
      </c>
      <c r="AN8" s="124">
        <f>IF(AG8="NA","NA",SUM(AG8:AM8))</f>
        <v>2.4088751224244307</v>
      </c>
      <c r="AO8" s="124">
        <f t="shared" si="16"/>
        <v>2.4088751224244307</v>
      </c>
      <c r="AP8" s="125">
        <f t="shared" si="17"/>
        <v>0</v>
      </c>
      <c r="AQ8" s="139">
        <v>1420</v>
      </c>
      <c r="AR8" s="140" t="s">
        <v>889</v>
      </c>
      <c r="AS8" s="135">
        <v>66.552450435212407</v>
      </c>
      <c r="AT8" s="135">
        <v>33.38670031094788</v>
      </c>
      <c r="AU8" s="135">
        <v>6.0849253839700849E-2</v>
      </c>
      <c r="AV8" s="136">
        <f t="shared" si="18"/>
        <v>0.43974193548420121</v>
      </c>
      <c r="AW8" s="135">
        <f t="shared" si="1"/>
        <v>0.29265903365596674</v>
      </c>
      <c r="AX8" s="162">
        <f t="shared" si="19"/>
        <v>6.3644737515280145E-2</v>
      </c>
      <c r="AY8" s="250">
        <f t="shared" si="19"/>
        <v>0.11591096544658372</v>
      </c>
      <c r="AZ8" s="246" t="str">
        <f t="shared" si="20"/>
        <v>NA</v>
      </c>
      <c r="BA8" s="208">
        <f t="shared" si="24"/>
        <v>0</v>
      </c>
      <c r="BB8" s="209">
        <f t="shared" si="25"/>
        <v>3.7298711573051459E-2</v>
      </c>
      <c r="BC8" s="209">
        <f t="shared" si="26"/>
        <v>0</v>
      </c>
      <c r="BD8" s="209">
        <f t="shared" si="27"/>
        <v>0</v>
      </c>
      <c r="BE8" s="209">
        <f t="shared" si="28"/>
        <v>0</v>
      </c>
      <c r="BF8" s="209">
        <f t="shared" si="29"/>
        <v>0</v>
      </c>
      <c r="BG8" s="209">
        <f t="shared" si="30"/>
        <v>0</v>
      </c>
      <c r="BH8" s="209">
        <f t="shared" si="31"/>
        <v>3.7298711573051459E-2</v>
      </c>
      <c r="BI8" s="209">
        <f t="shared" si="32"/>
        <v>3.7298711573051459E-2</v>
      </c>
      <c r="BJ8" s="210">
        <f t="shared" si="33"/>
        <v>0</v>
      </c>
      <c r="BK8" s="208">
        <f>[2]Feedstock!$G$22/'Overview Part 2'!$G7</f>
        <v>1.4649499074566547E-2</v>
      </c>
      <c r="BL8" s="209">
        <f>[2]Feedstock!$G$24/'Overview Part 2'!$G7</f>
        <v>1.4826698922833019E-2</v>
      </c>
      <c r="BM8" s="209">
        <f>[2]Feedstock!$G$26/'Overview Part 2'!$G7</f>
        <v>9.8760878010468369E-3</v>
      </c>
      <c r="BN8" s="209">
        <v>0</v>
      </c>
      <c r="BO8" s="209">
        <v>0</v>
      </c>
      <c r="BP8" s="209">
        <v>0</v>
      </c>
      <c r="BQ8" s="209">
        <v>0</v>
      </c>
      <c r="BR8" s="209">
        <f t="shared" si="36"/>
        <v>3.9352285798446407E-2</v>
      </c>
      <c r="BS8" s="209">
        <f t="shared" si="37"/>
        <v>3.9352285798446407E-2</v>
      </c>
      <c r="BT8" s="210">
        <f t="shared" si="38"/>
        <v>0</v>
      </c>
      <c r="BU8" s="123">
        <f t="shared" si="6"/>
        <v>-1.4649499074566547E-2</v>
      </c>
      <c r="BV8" s="124">
        <f t="shared" si="6"/>
        <v>2.2472012650218441E-2</v>
      </c>
      <c r="BW8" s="124">
        <f t="shared" si="6"/>
        <v>-9.8760878010468369E-3</v>
      </c>
      <c r="BX8" s="124">
        <f t="shared" si="6"/>
        <v>0</v>
      </c>
      <c r="BY8" s="124">
        <f t="shared" si="6"/>
        <v>0</v>
      </c>
      <c r="BZ8" s="124">
        <f t="shared" si="6"/>
        <v>0</v>
      </c>
      <c r="CA8" s="124">
        <f t="shared" si="6"/>
        <v>0</v>
      </c>
      <c r="CB8" s="124">
        <f t="shared" si="7"/>
        <v>-2.053574225394943E-3</v>
      </c>
      <c r="CC8" s="124">
        <f t="shared" si="8"/>
        <v>-2.053574225394943E-3</v>
      </c>
      <c r="CD8" s="125">
        <f t="shared" si="9"/>
        <v>0</v>
      </c>
      <c r="CE8" s="126">
        <f>IF(BU8="NA","NA",BU8/$J7)</f>
        <v>-3.1858354470860471E-3</v>
      </c>
      <c r="CF8" s="126">
        <f t="shared" si="34"/>
        <v>4.8870022178932604E-3</v>
      </c>
      <c r="CG8" s="126">
        <f t="shared" si="34"/>
        <v>-2.1477588028749753E-3</v>
      </c>
      <c r="CH8" s="126">
        <f t="shared" si="34"/>
        <v>0</v>
      </c>
      <c r="CI8" s="126">
        <f t="shared" si="34"/>
        <v>0</v>
      </c>
      <c r="CJ8" s="126">
        <f t="shared" si="34"/>
        <v>0</v>
      </c>
      <c r="CK8" s="126">
        <f t="shared" si="34"/>
        <v>0</v>
      </c>
      <c r="CL8" s="127">
        <f t="shared" si="11"/>
        <v>-4.4659203206776207E-4</v>
      </c>
      <c r="CM8" s="127">
        <f t="shared" si="12"/>
        <v>-4.4659203206776207E-4</v>
      </c>
      <c r="CN8" s="127">
        <f t="shared" si="13"/>
        <v>0</v>
      </c>
    </row>
    <row r="9" spans="1:100">
      <c r="A9" s="7"/>
      <c r="B9" s="124">
        <v>14</v>
      </c>
      <c r="C9" s="125">
        <f t="shared" si="35"/>
        <v>3.7708333333357587</v>
      </c>
      <c r="D9" s="129">
        <v>1</v>
      </c>
      <c r="E9" s="170">
        <v>0.05</v>
      </c>
      <c r="F9" s="131">
        <f t="shared" si="22"/>
        <v>1.5483870967753565E-2</v>
      </c>
      <c r="G9" s="132">
        <f t="shared" si="14"/>
        <v>64.583333333284827</v>
      </c>
      <c r="H9" s="112">
        <v>296.97500000000002</v>
      </c>
      <c r="I9" s="112">
        <v>163.063915918383</v>
      </c>
      <c r="J9" s="130">
        <f t="shared" si="23"/>
        <v>4.598322580648615</v>
      </c>
      <c r="K9" s="130">
        <f t="shared" si="23"/>
        <v>2.5248606335768589</v>
      </c>
      <c r="L9" s="77">
        <v>7.15</v>
      </c>
      <c r="M9" s="124">
        <v>0</v>
      </c>
      <c r="N9" s="124">
        <v>2</v>
      </c>
      <c r="O9" s="124">
        <v>0</v>
      </c>
      <c r="P9" s="124">
        <v>2</v>
      </c>
      <c r="Q9" s="79">
        <v>7.27</v>
      </c>
      <c r="R9" s="133" t="s">
        <v>889</v>
      </c>
      <c r="S9" s="142">
        <v>28.368588240190711</v>
      </c>
      <c r="T9" s="136">
        <v>19.146946942669523</v>
      </c>
      <c r="U9" s="136">
        <v>1.1459867781864199</v>
      </c>
      <c r="V9" s="136">
        <v>1.0092865394803952</v>
      </c>
      <c r="W9" s="136">
        <f t="shared" si="0"/>
        <v>0.67493478281529051</v>
      </c>
      <c r="X9" s="136">
        <v>50.07</v>
      </c>
      <c r="Y9" s="245">
        <v>6.71</v>
      </c>
      <c r="Z9" s="136">
        <v>0</v>
      </c>
      <c r="AA9" s="136">
        <v>1.6141685976814324</v>
      </c>
      <c r="AB9" s="136">
        <v>0</v>
      </c>
      <c r="AC9" s="136">
        <v>0</v>
      </c>
      <c r="AD9" s="136">
        <v>0</v>
      </c>
      <c r="AE9" s="136">
        <v>0</v>
      </c>
      <c r="AF9" s="136">
        <v>0</v>
      </c>
      <c r="AG9" s="136">
        <v>0</v>
      </c>
      <c r="AH9" s="136">
        <v>2.4430659856800059</v>
      </c>
      <c r="AI9" s="136">
        <v>0</v>
      </c>
      <c r="AJ9" s="136">
        <v>0</v>
      </c>
      <c r="AK9" s="136">
        <v>0</v>
      </c>
      <c r="AL9" s="136">
        <v>0</v>
      </c>
      <c r="AM9" s="136">
        <v>0</v>
      </c>
      <c r="AN9" s="124">
        <f t="shared" si="15"/>
        <v>2.4430659856800059</v>
      </c>
      <c r="AO9" s="124">
        <f t="shared" si="16"/>
        <v>2.4430659856800059</v>
      </c>
      <c r="AP9" s="125">
        <f t="shared" si="17"/>
        <v>0</v>
      </c>
      <c r="AQ9" s="139">
        <v>760</v>
      </c>
      <c r="AR9" s="140" t="s">
        <v>889</v>
      </c>
      <c r="AS9" s="135">
        <v>73.731898132663133</v>
      </c>
      <c r="AT9" s="135">
        <v>26.219123669902785</v>
      </c>
      <c r="AU9" s="135">
        <v>4.8978197434076928E-2</v>
      </c>
      <c r="AV9" s="136">
        <f t="shared" si="18"/>
        <v>0.20154696132583722</v>
      </c>
      <c r="AW9" s="135">
        <f t="shared" si="1"/>
        <v>0.14860440021424426</v>
      </c>
      <c r="AX9" s="162">
        <f t="shared" si="19"/>
        <v>3.7738020089788007E-2</v>
      </c>
      <c r="AY9" s="250">
        <f t="shared" si="19"/>
        <v>6.872917563058073E-2</v>
      </c>
      <c r="AZ9" s="246">
        <f t="shared" si="20"/>
        <v>0.77551528421009697</v>
      </c>
      <c r="BA9" s="208">
        <f t="shared" si="24"/>
        <v>0</v>
      </c>
      <c r="BB9" s="209">
        <f t="shared" si="25"/>
        <v>3.2394245113968191E-2</v>
      </c>
      <c r="BC9" s="209">
        <f t="shared" si="26"/>
        <v>0</v>
      </c>
      <c r="BD9" s="209">
        <f t="shared" si="27"/>
        <v>0</v>
      </c>
      <c r="BE9" s="209">
        <f t="shared" si="28"/>
        <v>0</v>
      </c>
      <c r="BF9" s="209">
        <f t="shared" si="29"/>
        <v>0</v>
      </c>
      <c r="BG9" s="209">
        <f t="shared" si="30"/>
        <v>0</v>
      </c>
      <c r="BH9" s="209">
        <f t="shared" si="31"/>
        <v>3.2394245113968191E-2</v>
      </c>
      <c r="BI9" s="209">
        <f t="shared" si="32"/>
        <v>3.2394245113968191E-2</v>
      </c>
      <c r="BJ9" s="210">
        <f t="shared" si="33"/>
        <v>0</v>
      </c>
      <c r="BK9" s="208">
        <f>[2]Feedstock!$G$22/'Overview Part 2'!$G8</f>
        <v>1.2545151141185906E-2</v>
      </c>
      <c r="BL9" s="209">
        <f>[2]Feedstock!$G$24/'Overview Part 2'!$G8</f>
        <v>1.2696896867601734E-2</v>
      </c>
      <c r="BM9" s="209">
        <f>[2]Feedstock!$G$26/'Overview Part 2'!$G8</f>
        <v>8.4574232550283165E-3</v>
      </c>
      <c r="BN9" s="209">
        <v>0</v>
      </c>
      <c r="BO9" s="209">
        <v>0</v>
      </c>
      <c r="BP9" s="209">
        <v>0</v>
      </c>
      <c r="BQ9" s="209">
        <v>0</v>
      </c>
      <c r="BR9" s="209">
        <f t="shared" si="36"/>
        <v>3.3699471263815957E-2</v>
      </c>
      <c r="BS9" s="209">
        <f t="shared" si="37"/>
        <v>3.3699471263815957E-2</v>
      </c>
      <c r="BT9" s="210">
        <f t="shared" si="38"/>
        <v>0</v>
      </c>
      <c r="BU9" s="123">
        <f t="shared" si="6"/>
        <v>-1.2545151141185906E-2</v>
      </c>
      <c r="BV9" s="124">
        <f t="shared" si="6"/>
        <v>1.9697348246366458E-2</v>
      </c>
      <c r="BW9" s="124">
        <f t="shared" si="6"/>
        <v>-8.4574232550283165E-3</v>
      </c>
      <c r="BX9" s="124">
        <f t="shared" si="6"/>
        <v>0</v>
      </c>
      <c r="BY9" s="124">
        <f t="shared" si="6"/>
        <v>0</v>
      </c>
      <c r="BZ9" s="124">
        <f t="shared" si="6"/>
        <v>0</v>
      </c>
      <c r="CA9" s="124">
        <f t="shared" si="6"/>
        <v>0</v>
      </c>
      <c r="CB9" s="124">
        <f t="shared" si="7"/>
        <v>-1.305226149847764E-3</v>
      </c>
      <c r="CC9" s="124">
        <f t="shared" si="8"/>
        <v>-1.305226149847764E-3</v>
      </c>
      <c r="CD9" s="125">
        <f t="shared" si="9"/>
        <v>0</v>
      </c>
      <c r="CE9" s="126">
        <f t="shared" si="39"/>
        <v>-3.1858354470860471E-3</v>
      </c>
      <c r="CF9" s="126">
        <f t="shared" si="34"/>
        <v>5.0021326607102472E-3</v>
      </c>
      <c r="CG9" s="126">
        <f t="shared" si="34"/>
        <v>-2.1477588028749749E-3</v>
      </c>
      <c r="CH9" s="126">
        <f t="shared" si="34"/>
        <v>0</v>
      </c>
      <c r="CI9" s="126">
        <f t="shared" si="34"/>
        <v>0</v>
      </c>
      <c r="CJ9" s="126">
        <f t="shared" si="34"/>
        <v>0</v>
      </c>
      <c r="CK9" s="126">
        <f t="shared" si="34"/>
        <v>0</v>
      </c>
      <c r="CL9" s="127">
        <f t="shared" si="11"/>
        <v>-3.3146158925077482E-4</v>
      </c>
      <c r="CM9" s="127">
        <f t="shared" si="12"/>
        <v>-3.3146158925077482E-4</v>
      </c>
      <c r="CN9" s="127">
        <f t="shared" si="13"/>
        <v>0</v>
      </c>
    </row>
    <row r="10" spans="1:100">
      <c r="A10" s="251"/>
      <c r="B10" s="124">
        <v>17.229166666664241</v>
      </c>
      <c r="C10" s="125">
        <f t="shared" si="35"/>
        <v>3.2291666666642413</v>
      </c>
      <c r="D10" s="129">
        <v>1</v>
      </c>
      <c r="E10" s="170">
        <v>0.05</v>
      </c>
      <c r="F10" s="131">
        <f t="shared" si="22"/>
        <v>1.3259668508278765E-2</v>
      </c>
      <c r="G10" s="132">
        <f t="shared" si="14"/>
        <v>75.416666666715173</v>
      </c>
      <c r="H10" s="112">
        <v>296.97500000000002</v>
      </c>
      <c r="I10" s="112">
        <v>163.063915918383</v>
      </c>
      <c r="J10" s="130">
        <f t="shared" si="23"/>
        <v>3.9377900552460865</v>
      </c>
      <c r="K10" s="163">
        <f t="shared" si="23"/>
        <v>2.1621734707395994</v>
      </c>
      <c r="L10" s="77">
        <v>7.31</v>
      </c>
      <c r="M10" s="124">
        <v>0</v>
      </c>
      <c r="N10" s="124">
        <v>2</v>
      </c>
      <c r="O10" s="124">
        <v>0</v>
      </c>
      <c r="P10" s="124">
        <v>2</v>
      </c>
      <c r="Q10" s="79">
        <v>7.37</v>
      </c>
      <c r="R10" s="133">
        <v>17.91</v>
      </c>
      <c r="S10" s="137" t="s">
        <v>889</v>
      </c>
      <c r="T10" s="138" t="s">
        <v>889</v>
      </c>
      <c r="U10" s="138" t="s">
        <v>889</v>
      </c>
      <c r="V10" s="138" t="s">
        <v>889</v>
      </c>
      <c r="W10" s="138" t="str">
        <f t="shared" si="0"/>
        <v>NA</v>
      </c>
      <c r="X10" s="138">
        <v>45.22</v>
      </c>
      <c r="Y10" s="245">
        <v>5.23</v>
      </c>
      <c r="Z10" s="138" t="s">
        <v>889</v>
      </c>
      <c r="AA10" s="138" t="s">
        <v>889</v>
      </c>
      <c r="AB10" s="138" t="s">
        <v>889</v>
      </c>
      <c r="AC10" s="138" t="s">
        <v>889</v>
      </c>
      <c r="AD10" s="138" t="s">
        <v>889</v>
      </c>
      <c r="AE10" s="138" t="s">
        <v>889</v>
      </c>
      <c r="AF10" s="138" t="s">
        <v>889</v>
      </c>
      <c r="AG10" s="138" t="s">
        <v>889</v>
      </c>
      <c r="AH10" s="138" t="s">
        <v>889</v>
      </c>
      <c r="AI10" s="138" t="s">
        <v>889</v>
      </c>
      <c r="AJ10" s="138" t="s">
        <v>889</v>
      </c>
      <c r="AK10" s="138" t="s">
        <v>889</v>
      </c>
      <c r="AL10" s="138" t="s">
        <v>889</v>
      </c>
      <c r="AM10" s="138" t="s">
        <v>889</v>
      </c>
      <c r="AN10" s="124" t="str">
        <f t="shared" si="15"/>
        <v>NA</v>
      </c>
      <c r="AO10" s="124" t="str">
        <f t="shared" si="16"/>
        <v>NA</v>
      </c>
      <c r="AP10" s="125" t="str">
        <f t="shared" si="17"/>
        <v>NA</v>
      </c>
      <c r="AQ10" s="139">
        <v>1600</v>
      </c>
      <c r="AR10" s="151" t="s">
        <v>889</v>
      </c>
      <c r="AS10" s="135">
        <v>71.679746166942977</v>
      </c>
      <c r="AT10" s="135">
        <v>28.249686074073676</v>
      </c>
      <c r="AU10" s="135">
        <v>7.0567758983351478E-2</v>
      </c>
      <c r="AV10" s="136">
        <f t="shared" si="18"/>
        <v>0.49548387096811408</v>
      </c>
      <c r="AW10" s="135">
        <f t="shared" si="1"/>
        <v>0.35516158100808742</v>
      </c>
      <c r="AX10" s="162">
        <f t="shared" si="19"/>
        <v>7.7237204388994868E-2</v>
      </c>
      <c r="AY10" s="250">
        <f t="shared" si="19"/>
        <v>0.1406658158810713</v>
      </c>
      <c r="AZ10" s="141" t="str">
        <f t="shared" si="20"/>
        <v>NA</v>
      </c>
      <c r="BA10" s="208" t="str">
        <f t="shared" si="24"/>
        <v>NA</v>
      </c>
      <c r="BB10" s="209" t="str">
        <f t="shared" si="25"/>
        <v>NA</v>
      </c>
      <c r="BC10" s="209" t="str">
        <f t="shared" si="26"/>
        <v>NA</v>
      </c>
      <c r="BD10" s="209" t="str">
        <f t="shared" si="27"/>
        <v>NA</v>
      </c>
      <c r="BE10" s="209" t="str">
        <f t="shared" si="28"/>
        <v>NA</v>
      </c>
      <c r="BF10" s="209" t="str">
        <f t="shared" si="29"/>
        <v>NA</v>
      </c>
      <c r="BG10" s="209" t="str">
        <f t="shared" si="30"/>
        <v>NA</v>
      </c>
      <c r="BH10" s="209" t="str">
        <f t="shared" si="31"/>
        <v>NA</v>
      </c>
      <c r="BI10" s="209" t="str">
        <f t="shared" si="32"/>
        <v>NA</v>
      </c>
      <c r="BJ10" s="210" t="str">
        <f t="shared" si="33"/>
        <v>NA</v>
      </c>
      <c r="BK10" s="208">
        <f>[2]Feedstock!$G$22/'Overview Part 2'!$G9</f>
        <v>1.4649499074566547E-2</v>
      </c>
      <c r="BL10" s="209">
        <f>[2]Feedstock!$G$24/'Overview Part 2'!$G9</f>
        <v>1.4826698922833019E-2</v>
      </c>
      <c r="BM10" s="209">
        <f>[2]Feedstock!$G$26/'Overview Part 2'!$G9</f>
        <v>9.8760878010468369E-3</v>
      </c>
      <c r="BN10" s="209">
        <v>0</v>
      </c>
      <c r="BO10" s="209">
        <v>0</v>
      </c>
      <c r="BP10" s="209">
        <v>0</v>
      </c>
      <c r="BQ10" s="209">
        <v>0</v>
      </c>
      <c r="BR10" s="209">
        <f t="shared" si="36"/>
        <v>3.9352285798446407E-2</v>
      </c>
      <c r="BS10" s="209">
        <f t="shared" si="37"/>
        <v>3.9352285798446407E-2</v>
      </c>
      <c r="BT10" s="210">
        <f t="shared" si="38"/>
        <v>0</v>
      </c>
      <c r="BU10" s="123" t="str">
        <f t="shared" si="6"/>
        <v>NA</v>
      </c>
      <c r="BV10" s="124" t="str">
        <f t="shared" si="6"/>
        <v>NA</v>
      </c>
      <c r="BW10" s="124" t="str">
        <f t="shared" si="6"/>
        <v>NA</v>
      </c>
      <c r="BX10" s="124" t="str">
        <f t="shared" si="6"/>
        <v>NA</v>
      </c>
      <c r="BY10" s="124" t="str">
        <f t="shared" si="6"/>
        <v>NA</v>
      </c>
      <c r="BZ10" s="124" t="str">
        <f t="shared" si="6"/>
        <v>NA</v>
      </c>
      <c r="CA10" s="124" t="str">
        <f t="shared" si="6"/>
        <v>NA</v>
      </c>
      <c r="CB10" s="124" t="str">
        <f t="shared" si="7"/>
        <v>NA</v>
      </c>
      <c r="CC10" s="124" t="str">
        <f t="shared" si="8"/>
        <v>NA</v>
      </c>
      <c r="CD10" s="125" t="str">
        <f t="shared" si="9"/>
        <v>NA</v>
      </c>
      <c r="CE10" s="249" t="str">
        <f t="shared" si="39"/>
        <v>NA</v>
      </c>
      <c r="CF10" s="127" t="str">
        <f t="shared" si="34"/>
        <v>NA</v>
      </c>
      <c r="CG10" s="127" t="str">
        <f t="shared" si="34"/>
        <v>NA</v>
      </c>
      <c r="CH10" s="127" t="str">
        <f t="shared" si="34"/>
        <v>NA</v>
      </c>
      <c r="CI10" s="127" t="str">
        <f t="shared" si="34"/>
        <v>NA</v>
      </c>
      <c r="CJ10" s="127" t="str">
        <f t="shared" si="34"/>
        <v>NA</v>
      </c>
      <c r="CK10" s="127" t="str">
        <f t="shared" si="34"/>
        <v>NA</v>
      </c>
      <c r="CL10" s="127" t="str">
        <f t="shared" si="11"/>
        <v>NA</v>
      </c>
      <c r="CM10" s="127" t="str">
        <f t="shared" si="12"/>
        <v>NA</v>
      </c>
      <c r="CN10" s="164" t="str">
        <f t="shared" si="13"/>
        <v>NA</v>
      </c>
    </row>
    <row r="11" spans="1:100">
      <c r="A11" s="7" t="s">
        <v>1023</v>
      </c>
      <c r="B11" s="114">
        <v>21</v>
      </c>
      <c r="C11" s="115">
        <f t="shared" si="35"/>
        <v>3.7708333333357587</v>
      </c>
      <c r="D11" s="107">
        <v>1</v>
      </c>
      <c r="E11" s="252">
        <v>0.05</v>
      </c>
      <c r="F11" s="109">
        <f t="shared" si="22"/>
        <v>1.5483870967753565E-2</v>
      </c>
      <c r="G11" s="110">
        <f t="shared" si="14"/>
        <v>64.583333333284827</v>
      </c>
      <c r="H11" s="111">
        <v>296.97500000000002</v>
      </c>
      <c r="I11" s="111">
        <v>163.063915918383</v>
      </c>
      <c r="J11" s="108">
        <f t="shared" si="23"/>
        <v>4.598322580648615</v>
      </c>
      <c r="K11" s="253">
        <f t="shared" si="23"/>
        <v>2.5248606335768589</v>
      </c>
      <c r="L11" s="254">
        <v>7.63</v>
      </c>
      <c r="M11" s="114">
        <v>0</v>
      </c>
      <c r="N11" s="114">
        <v>2</v>
      </c>
      <c r="O11" s="114">
        <v>0</v>
      </c>
      <c r="P11" s="114">
        <v>2</v>
      </c>
      <c r="Q11" s="255">
        <v>7.1</v>
      </c>
      <c r="R11" s="116">
        <v>18.64</v>
      </c>
      <c r="S11" s="119">
        <v>30.276559087319946</v>
      </c>
      <c r="T11" s="118">
        <v>22.961275496268698</v>
      </c>
      <c r="U11" s="118">
        <v>0.11300836568424111</v>
      </c>
      <c r="V11" s="118">
        <v>0.72775865194734513</v>
      </c>
      <c r="W11" s="118">
        <f t="shared" si="0"/>
        <v>0.75838457831507855</v>
      </c>
      <c r="X11" s="118">
        <v>44.48</v>
      </c>
      <c r="Y11" s="256">
        <v>5.96</v>
      </c>
      <c r="Z11" s="118">
        <v>0</v>
      </c>
      <c r="AA11" s="118">
        <v>2.5095260677169375</v>
      </c>
      <c r="AB11" s="118">
        <v>0</v>
      </c>
      <c r="AC11" s="118">
        <v>0</v>
      </c>
      <c r="AD11" s="118">
        <v>0</v>
      </c>
      <c r="AE11" s="118">
        <v>0</v>
      </c>
      <c r="AF11" s="118">
        <v>0</v>
      </c>
      <c r="AG11" s="118">
        <v>0</v>
      </c>
      <c r="AH11" s="118">
        <v>3.7982016160040137</v>
      </c>
      <c r="AI11" s="118">
        <v>0</v>
      </c>
      <c r="AJ11" s="118">
        <v>0</v>
      </c>
      <c r="AK11" s="118">
        <v>0</v>
      </c>
      <c r="AL11" s="118">
        <v>0</v>
      </c>
      <c r="AM11" s="118">
        <v>0</v>
      </c>
      <c r="AN11" s="114">
        <f t="shared" si="15"/>
        <v>3.7982016160040137</v>
      </c>
      <c r="AO11" s="114">
        <f t="shared" si="16"/>
        <v>3.7982016160040137</v>
      </c>
      <c r="AP11" s="115">
        <f t="shared" si="17"/>
        <v>0</v>
      </c>
      <c r="AQ11" s="120" t="s">
        <v>889</v>
      </c>
      <c r="AR11" s="140" t="s">
        <v>1005</v>
      </c>
      <c r="AS11" s="97">
        <v>61.6697120651557</v>
      </c>
      <c r="AT11" s="97">
        <v>38.280826935977309</v>
      </c>
      <c r="AU11" s="97">
        <v>4.9460998867001567E-2</v>
      </c>
      <c r="AV11" s="118" t="str">
        <f t="shared" si="18"/>
        <v>NA</v>
      </c>
      <c r="AW11" s="97" t="str">
        <f t="shared" si="1"/>
        <v>NA</v>
      </c>
      <c r="AX11" s="160" t="str">
        <f t="shared" si="19"/>
        <v>NA</v>
      </c>
      <c r="AY11" s="257" t="str">
        <f t="shared" si="19"/>
        <v>NA</v>
      </c>
      <c r="AZ11" s="258">
        <f t="shared" si="20"/>
        <v>0.6466866356101596</v>
      </c>
      <c r="BA11" s="259">
        <f t="shared" si="24"/>
        <v>0</v>
      </c>
      <c r="BB11" s="260">
        <f t="shared" si="25"/>
        <v>5.0362894355821933E-2</v>
      </c>
      <c r="BC11" s="260">
        <f t="shared" si="26"/>
        <v>0</v>
      </c>
      <c r="BD11" s="260">
        <f t="shared" si="27"/>
        <v>0</v>
      </c>
      <c r="BE11" s="260">
        <f t="shared" si="28"/>
        <v>0</v>
      </c>
      <c r="BF11" s="260">
        <f t="shared" si="29"/>
        <v>0</v>
      </c>
      <c r="BG11" s="260">
        <f t="shared" si="30"/>
        <v>0</v>
      </c>
      <c r="BH11" s="260">
        <f t="shared" si="31"/>
        <v>5.0362894355821933E-2</v>
      </c>
      <c r="BI11" s="260">
        <f t="shared" si="32"/>
        <v>5.0362894355821933E-2</v>
      </c>
      <c r="BJ11" s="261">
        <f t="shared" si="33"/>
        <v>0</v>
      </c>
      <c r="BK11" s="259">
        <f>[2]Feedstock!$G$22/'Overview Part 2'!$G10</f>
        <v>1.2545151141185906E-2</v>
      </c>
      <c r="BL11" s="260">
        <f>[2]Feedstock!$G$24/'Overview Part 2'!$G10</f>
        <v>1.2696896867601734E-2</v>
      </c>
      <c r="BM11" s="260">
        <f>[2]Feedstock!$G$26/'Overview Part 2'!$G10</f>
        <v>8.4574232550283165E-3</v>
      </c>
      <c r="BN11" s="260">
        <v>0</v>
      </c>
      <c r="BO11" s="260">
        <v>0</v>
      </c>
      <c r="BP11" s="260">
        <v>0</v>
      </c>
      <c r="BQ11" s="260">
        <v>0</v>
      </c>
      <c r="BR11" s="260">
        <f t="shared" si="36"/>
        <v>3.3699471263815957E-2</v>
      </c>
      <c r="BS11" s="260">
        <f t="shared" si="37"/>
        <v>3.3699471263815957E-2</v>
      </c>
      <c r="BT11" s="261">
        <f t="shared" si="38"/>
        <v>0</v>
      </c>
      <c r="BU11" s="113">
        <f t="shared" si="6"/>
        <v>-1.2545151141185906E-2</v>
      </c>
      <c r="BV11" s="114">
        <f t="shared" si="6"/>
        <v>3.76659974882202E-2</v>
      </c>
      <c r="BW11" s="114">
        <f t="shared" si="6"/>
        <v>-8.4574232550283165E-3</v>
      </c>
      <c r="BX11" s="114">
        <f t="shared" si="6"/>
        <v>0</v>
      </c>
      <c r="BY11" s="114">
        <f t="shared" si="6"/>
        <v>0</v>
      </c>
      <c r="BZ11" s="114">
        <f t="shared" si="6"/>
        <v>0</v>
      </c>
      <c r="CA11" s="114">
        <f t="shared" si="6"/>
        <v>0</v>
      </c>
      <c r="CB11" s="114">
        <f t="shared" si="7"/>
        <v>1.6663423092005976E-2</v>
      </c>
      <c r="CC11" s="114">
        <f t="shared" si="8"/>
        <v>1.6663423092005976E-2</v>
      </c>
      <c r="CD11" s="115">
        <f t="shared" si="9"/>
        <v>0</v>
      </c>
      <c r="CE11" s="262">
        <f t="shared" si="39"/>
        <v>-3.1858354470860471E-3</v>
      </c>
      <c r="CF11" s="161">
        <f t="shared" si="34"/>
        <v>9.5652629926372031E-3</v>
      </c>
      <c r="CG11" s="161">
        <f t="shared" si="34"/>
        <v>-2.1477588028749749E-3</v>
      </c>
      <c r="CH11" s="161">
        <f t="shared" si="34"/>
        <v>0</v>
      </c>
      <c r="CI11" s="161">
        <f t="shared" si="34"/>
        <v>0</v>
      </c>
      <c r="CJ11" s="161">
        <f t="shared" si="34"/>
        <v>0</v>
      </c>
      <c r="CK11" s="161">
        <f t="shared" si="34"/>
        <v>0</v>
      </c>
      <c r="CL11" s="161">
        <f t="shared" si="11"/>
        <v>4.2316687426761819E-3</v>
      </c>
      <c r="CM11" s="161">
        <f t="shared" si="12"/>
        <v>4.2316687426761819E-3</v>
      </c>
      <c r="CN11" s="205">
        <f t="shared" si="13"/>
        <v>0</v>
      </c>
    </row>
    <row r="12" spans="1:100">
      <c r="A12" s="7"/>
      <c r="B12" s="124">
        <v>24.229166666664241</v>
      </c>
      <c r="C12" s="125">
        <f t="shared" si="35"/>
        <v>3.2291666666642413</v>
      </c>
      <c r="D12" s="129">
        <v>1</v>
      </c>
      <c r="E12" s="170">
        <v>0.05</v>
      </c>
      <c r="F12" s="131">
        <f t="shared" si="22"/>
        <v>1.3259668508278765E-2</v>
      </c>
      <c r="G12" s="132">
        <f t="shared" si="14"/>
        <v>75.416666666715173</v>
      </c>
      <c r="H12" s="112">
        <v>296.97500000000002</v>
      </c>
      <c r="I12" s="112">
        <v>163.063915918383</v>
      </c>
      <c r="J12" s="130">
        <f t="shared" si="23"/>
        <v>3.9377900552460865</v>
      </c>
      <c r="K12" s="130">
        <f t="shared" si="23"/>
        <v>2.1621734707395994</v>
      </c>
      <c r="L12" s="77">
        <v>7.55</v>
      </c>
      <c r="M12" s="124">
        <v>0</v>
      </c>
      <c r="N12" s="124">
        <v>2</v>
      </c>
      <c r="O12" s="124">
        <v>2</v>
      </c>
      <c r="P12" s="124">
        <v>2</v>
      </c>
      <c r="Q12" s="79">
        <v>7.29</v>
      </c>
      <c r="R12" s="133">
        <v>20.02</v>
      </c>
      <c r="S12" s="137" t="s">
        <v>889</v>
      </c>
      <c r="T12" s="138" t="s">
        <v>889</v>
      </c>
      <c r="U12" s="138" t="s">
        <v>889</v>
      </c>
      <c r="V12" s="138" t="s">
        <v>889</v>
      </c>
      <c r="W12" s="138" t="str">
        <f t="shared" si="0"/>
        <v>NA</v>
      </c>
      <c r="X12" s="138">
        <v>47.69</v>
      </c>
      <c r="Y12" s="245">
        <v>7.01</v>
      </c>
      <c r="Z12" s="136">
        <v>0</v>
      </c>
      <c r="AA12" s="136">
        <v>2.6337260631778596</v>
      </c>
      <c r="AB12" s="136">
        <v>0</v>
      </c>
      <c r="AC12" s="136">
        <v>0</v>
      </c>
      <c r="AD12" s="136">
        <v>0</v>
      </c>
      <c r="AE12" s="136">
        <v>0</v>
      </c>
      <c r="AF12" s="136">
        <v>0</v>
      </c>
      <c r="AG12" s="136">
        <v>0</v>
      </c>
      <c r="AH12" s="136">
        <v>3.9861799875124362</v>
      </c>
      <c r="AI12" s="136">
        <v>0</v>
      </c>
      <c r="AJ12" s="136">
        <v>0</v>
      </c>
      <c r="AK12" s="136">
        <v>0</v>
      </c>
      <c r="AL12" s="136">
        <v>0</v>
      </c>
      <c r="AM12" s="136">
        <v>0</v>
      </c>
      <c r="AN12" s="124">
        <f t="shared" si="15"/>
        <v>3.9861799875124362</v>
      </c>
      <c r="AO12" s="124">
        <f t="shared" si="16"/>
        <v>3.9861799875124362</v>
      </c>
      <c r="AP12" s="125">
        <f t="shared" si="17"/>
        <v>0</v>
      </c>
      <c r="AQ12" s="139">
        <v>5759.9999998952262</v>
      </c>
      <c r="AR12" s="140" t="s">
        <v>1006</v>
      </c>
      <c r="AS12" s="135">
        <v>72.104689431376016</v>
      </c>
      <c r="AT12" s="135">
        <v>27.82272853957458</v>
      </c>
      <c r="AU12" s="135">
        <v>7.2582029049406971E-2</v>
      </c>
      <c r="AV12" s="136">
        <f t="shared" si="18"/>
        <v>1.7837419354527644</v>
      </c>
      <c r="AW12" s="135">
        <f t="shared" si="1"/>
        <v>1.2861615828154316</v>
      </c>
      <c r="AX12" s="162">
        <f t="shared" si="19"/>
        <v>0.27970233933305577</v>
      </c>
      <c r="AY12" s="250">
        <f t="shared" si="19"/>
        <v>0.50939903997528102</v>
      </c>
      <c r="AZ12" s="246" t="str">
        <f t="shared" si="20"/>
        <v>NA</v>
      </c>
      <c r="BA12" s="208">
        <f t="shared" si="24"/>
        <v>0</v>
      </c>
      <c r="BB12" s="209">
        <f t="shared" si="25"/>
        <v>6.1721496580884078E-2</v>
      </c>
      <c r="BC12" s="209">
        <f t="shared" si="26"/>
        <v>0</v>
      </c>
      <c r="BD12" s="209">
        <f t="shared" si="27"/>
        <v>0</v>
      </c>
      <c r="BE12" s="209">
        <f t="shared" si="28"/>
        <v>0</v>
      </c>
      <c r="BF12" s="209">
        <f t="shared" si="29"/>
        <v>0</v>
      </c>
      <c r="BG12" s="209">
        <f t="shared" si="30"/>
        <v>0</v>
      </c>
      <c r="BH12" s="209">
        <f t="shared" si="31"/>
        <v>6.1721496580884078E-2</v>
      </c>
      <c r="BI12" s="209">
        <f t="shared" si="32"/>
        <v>6.1721496580884078E-2</v>
      </c>
      <c r="BJ12" s="210">
        <f t="shared" si="33"/>
        <v>0</v>
      </c>
      <c r="BK12" s="208">
        <f>[2]Feedstock!$G$22/'Overview Part 2'!$G11</f>
        <v>1.4649499074566547E-2</v>
      </c>
      <c r="BL12" s="209">
        <f>[2]Feedstock!$G$24/'Overview Part 2'!$G11</f>
        <v>1.4826698922833019E-2</v>
      </c>
      <c r="BM12" s="209">
        <f>[2]Feedstock!$G$26/'Overview Part 2'!$G11</f>
        <v>9.8760878010468369E-3</v>
      </c>
      <c r="BN12" s="209">
        <v>0</v>
      </c>
      <c r="BO12" s="209">
        <v>0</v>
      </c>
      <c r="BP12" s="209">
        <v>0</v>
      </c>
      <c r="BQ12" s="209">
        <v>0</v>
      </c>
      <c r="BR12" s="209">
        <f t="shared" si="36"/>
        <v>3.9352285798446407E-2</v>
      </c>
      <c r="BS12" s="209">
        <f t="shared" si="37"/>
        <v>3.9352285798446407E-2</v>
      </c>
      <c r="BT12" s="210">
        <f t="shared" si="38"/>
        <v>0</v>
      </c>
      <c r="BU12" s="123">
        <f t="shared" si="6"/>
        <v>-1.4649499074566547E-2</v>
      </c>
      <c r="BV12" s="124">
        <f t="shared" si="6"/>
        <v>4.689479765805106E-2</v>
      </c>
      <c r="BW12" s="124">
        <f t="shared" si="6"/>
        <v>-9.8760878010468369E-3</v>
      </c>
      <c r="BX12" s="124">
        <f t="shared" si="6"/>
        <v>0</v>
      </c>
      <c r="BY12" s="124">
        <f t="shared" si="6"/>
        <v>0</v>
      </c>
      <c r="BZ12" s="124">
        <f t="shared" si="6"/>
        <v>0</v>
      </c>
      <c r="CA12" s="124">
        <f t="shared" si="6"/>
        <v>0</v>
      </c>
      <c r="CB12" s="124">
        <f t="shared" si="7"/>
        <v>2.2369210782437678E-2</v>
      </c>
      <c r="CC12" s="124">
        <f t="shared" si="8"/>
        <v>2.2369210782437678E-2</v>
      </c>
      <c r="CD12" s="125">
        <f t="shared" si="9"/>
        <v>0</v>
      </c>
      <c r="CE12" s="126">
        <f t="shared" si="39"/>
        <v>-3.1858354470860471E-3</v>
      </c>
      <c r="CF12" s="126">
        <f t="shared" si="34"/>
        <v>1.0198240083329762E-2</v>
      </c>
      <c r="CG12" s="126">
        <f t="shared" si="34"/>
        <v>-2.1477588028749753E-3</v>
      </c>
      <c r="CH12" s="126">
        <f t="shared" si="34"/>
        <v>0</v>
      </c>
      <c r="CI12" s="126">
        <f t="shared" si="34"/>
        <v>0</v>
      </c>
      <c r="CJ12" s="126">
        <f t="shared" si="34"/>
        <v>0</v>
      </c>
      <c r="CK12" s="126">
        <f t="shared" si="34"/>
        <v>0</v>
      </c>
      <c r="CL12" s="127">
        <f t="shared" si="11"/>
        <v>4.8646458333687402E-3</v>
      </c>
      <c r="CM12" s="127">
        <f t="shared" si="12"/>
        <v>4.8646458333687402E-3</v>
      </c>
      <c r="CN12" s="127">
        <f t="shared" si="13"/>
        <v>0</v>
      </c>
    </row>
    <row r="13" spans="1:100">
      <c r="A13" s="7"/>
      <c r="B13" s="124">
        <v>28</v>
      </c>
      <c r="C13" s="125">
        <f t="shared" si="35"/>
        <v>3.7708333333357587</v>
      </c>
      <c r="D13" s="129">
        <v>1</v>
      </c>
      <c r="E13" s="170">
        <v>0.05</v>
      </c>
      <c r="F13" s="131">
        <f t="shared" si="22"/>
        <v>1.5483870967753565E-2</v>
      </c>
      <c r="G13" s="132">
        <f t="shared" si="14"/>
        <v>64.583333333284827</v>
      </c>
      <c r="H13" s="112">
        <v>296.97500000000002</v>
      </c>
      <c r="I13" s="112">
        <v>163.063915918383</v>
      </c>
      <c r="J13" s="130">
        <f t="shared" si="23"/>
        <v>4.598322580648615</v>
      </c>
      <c r="K13" s="130">
        <f t="shared" si="23"/>
        <v>2.5248606335768589</v>
      </c>
      <c r="L13" s="77">
        <v>7.58</v>
      </c>
      <c r="M13" s="124">
        <v>0</v>
      </c>
      <c r="N13" s="124">
        <v>2</v>
      </c>
      <c r="O13" s="124">
        <v>4</v>
      </c>
      <c r="P13" s="124">
        <v>1</v>
      </c>
      <c r="Q13" s="79">
        <v>7.38</v>
      </c>
      <c r="R13" s="133">
        <v>21.05</v>
      </c>
      <c r="S13" s="142">
        <v>32.92686650766052</v>
      </c>
      <c r="T13" s="136">
        <v>23.700059482406076</v>
      </c>
      <c r="U13" s="136">
        <v>0.64198437827943278</v>
      </c>
      <c r="V13" s="136">
        <v>0.67321604845196203</v>
      </c>
      <c r="W13" s="136">
        <f t="shared" si="0"/>
        <v>0.71977877022984238</v>
      </c>
      <c r="X13" s="136">
        <v>40.799999999999997</v>
      </c>
      <c r="Y13" s="245">
        <v>4.5999999999999996</v>
      </c>
      <c r="Z13" s="136">
        <v>0</v>
      </c>
      <c r="AA13" s="136">
        <v>1.2764074374291194</v>
      </c>
      <c r="AB13" s="136">
        <v>0</v>
      </c>
      <c r="AC13" s="136">
        <v>0</v>
      </c>
      <c r="AD13" s="136">
        <v>0</v>
      </c>
      <c r="AE13" s="136">
        <v>0</v>
      </c>
      <c r="AF13" s="136">
        <v>0</v>
      </c>
      <c r="AG13" s="136">
        <v>0</v>
      </c>
      <c r="AH13" s="136">
        <v>1.9318599052981267</v>
      </c>
      <c r="AI13" s="136">
        <v>0</v>
      </c>
      <c r="AJ13" s="136">
        <v>0</v>
      </c>
      <c r="AK13" s="136">
        <v>0</v>
      </c>
      <c r="AL13" s="136">
        <v>0</v>
      </c>
      <c r="AM13" s="136">
        <v>0</v>
      </c>
      <c r="AN13" s="124">
        <f t="shared" si="15"/>
        <v>1.9318599052981267</v>
      </c>
      <c r="AO13" s="124">
        <f t="shared" si="16"/>
        <v>1.9318599052981267</v>
      </c>
      <c r="AP13" s="125">
        <f t="shared" si="17"/>
        <v>0</v>
      </c>
      <c r="AQ13" s="139" t="s">
        <v>889</v>
      </c>
      <c r="AR13" s="140" t="s">
        <v>1005</v>
      </c>
      <c r="AS13" s="135">
        <v>70.056347446938361</v>
      </c>
      <c r="AT13" s="135">
        <v>29.928611549366373</v>
      </c>
      <c r="AU13" s="135">
        <v>1.504100369525725E-2</v>
      </c>
      <c r="AV13" s="136" t="str">
        <f t="shared" si="18"/>
        <v>NA</v>
      </c>
      <c r="AW13" s="135" t="str">
        <f t="shared" si="1"/>
        <v>NA</v>
      </c>
      <c r="AX13" s="162" t="str">
        <f t="shared" si="19"/>
        <v>NA</v>
      </c>
      <c r="AY13" s="250" t="str">
        <f t="shared" si="19"/>
        <v>NA</v>
      </c>
      <c r="AZ13" s="246">
        <f t="shared" si="20"/>
        <v>0.62652796340123484</v>
      </c>
      <c r="BA13" s="208">
        <f t="shared" si="24"/>
        <v>0</v>
      </c>
      <c r="BB13" s="209">
        <f t="shared" si="25"/>
        <v>2.5615821948687965E-2</v>
      </c>
      <c r="BC13" s="209">
        <f t="shared" si="26"/>
        <v>0</v>
      </c>
      <c r="BD13" s="209">
        <f t="shared" si="27"/>
        <v>0</v>
      </c>
      <c r="BE13" s="209">
        <f t="shared" si="28"/>
        <v>0</v>
      </c>
      <c r="BF13" s="209">
        <f t="shared" si="29"/>
        <v>0</v>
      </c>
      <c r="BG13" s="209">
        <f t="shared" si="30"/>
        <v>0</v>
      </c>
      <c r="BH13" s="209">
        <f t="shared" si="31"/>
        <v>2.5615821948687965E-2</v>
      </c>
      <c r="BI13" s="209">
        <f t="shared" si="32"/>
        <v>2.5615821948687965E-2</v>
      </c>
      <c r="BJ13" s="210">
        <f t="shared" si="33"/>
        <v>0</v>
      </c>
      <c r="BK13" s="208">
        <f>[2]Feedstock!$G$22/'Overview Part 2'!$G12</f>
        <v>1.2545151141185906E-2</v>
      </c>
      <c r="BL13" s="209">
        <f>[2]Feedstock!$G$24/'Overview Part 2'!$G12</f>
        <v>1.2696896867601734E-2</v>
      </c>
      <c r="BM13" s="209">
        <f>[2]Feedstock!$G$26/'Overview Part 2'!$G12</f>
        <v>8.4574232550283165E-3</v>
      </c>
      <c r="BN13" s="209">
        <v>0</v>
      </c>
      <c r="BO13" s="209">
        <v>0</v>
      </c>
      <c r="BP13" s="209">
        <v>0</v>
      </c>
      <c r="BQ13" s="209">
        <v>0</v>
      </c>
      <c r="BR13" s="209">
        <f t="shared" si="36"/>
        <v>3.3699471263815957E-2</v>
      </c>
      <c r="BS13" s="209">
        <f t="shared" si="37"/>
        <v>3.3699471263815957E-2</v>
      </c>
      <c r="BT13" s="210">
        <f t="shared" si="38"/>
        <v>0</v>
      </c>
      <c r="BU13" s="123">
        <f t="shared" si="6"/>
        <v>-1.2545151141185906E-2</v>
      </c>
      <c r="BV13" s="124">
        <f t="shared" si="6"/>
        <v>1.2918925081086231E-2</v>
      </c>
      <c r="BW13" s="124">
        <f t="shared" si="6"/>
        <v>-8.4574232550283165E-3</v>
      </c>
      <c r="BX13" s="124">
        <f t="shared" si="6"/>
        <v>0</v>
      </c>
      <c r="BY13" s="124">
        <f t="shared" si="6"/>
        <v>0</v>
      </c>
      <c r="BZ13" s="124">
        <f t="shared" si="6"/>
        <v>0</v>
      </c>
      <c r="CA13" s="124">
        <f t="shared" si="6"/>
        <v>0</v>
      </c>
      <c r="CB13" s="124">
        <f t="shared" si="7"/>
        <v>-8.0836493151279915E-3</v>
      </c>
      <c r="CC13" s="124">
        <f t="shared" si="8"/>
        <v>-8.0836493151279915E-3</v>
      </c>
      <c r="CD13" s="125">
        <f t="shared" si="9"/>
        <v>0</v>
      </c>
      <c r="CE13" s="126">
        <f t="shared" si="39"/>
        <v>-3.1858354470860471E-3</v>
      </c>
      <c r="CF13" s="126">
        <f t="shared" si="34"/>
        <v>3.2807551697366663E-3</v>
      </c>
      <c r="CG13" s="126">
        <f t="shared" si="34"/>
        <v>-2.1477588028749749E-3</v>
      </c>
      <c r="CH13" s="126">
        <f t="shared" si="34"/>
        <v>0</v>
      </c>
      <c r="CI13" s="126">
        <f t="shared" si="34"/>
        <v>0</v>
      </c>
      <c r="CJ13" s="126">
        <f t="shared" si="34"/>
        <v>0</v>
      </c>
      <c r="CK13" s="126">
        <f t="shared" si="34"/>
        <v>0</v>
      </c>
      <c r="CL13" s="127">
        <f t="shared" si="11"/>
        <v>-2.0528390802243557E-3</v>
      </c>
      <c r="CM13" s="127">
        <f t="shared" si="12"/>
        <v>-2.0528390802243557E-3</v>
      </c>
      <c r="CN13" s="127">
        <f t="shared" si="13"/>
        <v>0</v>
      </c>
    </row>
    <row r="14" spans="1:100">
      <c r="A14" s="7"/>
      <c r="B14" s="124">
        <v>31.229166666664241</v>
      </c>
      <c r="C14" s="125">
        <f t="shared" si="35"/>
        <v>3.2291666666642413</v>
      </c>
      <c r="D14" s="129">
        <v>1</v>
      </c>
      <c r="E14" s="170">
        <v>0.05</v>
      </c>
      <c r="F14" s="131">
        <f t="shared" si="22"/>
        <v>1.3259668508278765E-2</v>
      </c>
      <c r="G14" s="132">
        <f t="shared" si="14"/>
        <v>75.416666666715173</v>
      </c>
      <c r="H14" s="112">
        <v>296.97500000000002</v>
      </c>
      <c r="I14" s="112">
        <v>163.063915918383</v>
      </c>
      <c r="J14" s="130">
        <f t="shared" si="23"/>
        <v>3.9377900552460865</v>
      </c>
      <c r="K14" s="130">
        <f t="shared" si="23"/>
        <v>2.1621734707395994</v>
      </c>
      <c r="L14" s="77">
        <v>6.97</v>
      </c>
      <c r="M14" s="124">
        <v>0</v>
      </c>
      <c r="N14" s="124">
        <v>2</v>
      </c>
      <c r="O14" s="124">
        <v>0</v>
      </c>
      <c r="P14" s="124">
        <v>2</v>
      </c>
      <c r="Q14" s="79">
        <v>7.11</v>
      </c>
      <c r="R14" s="133">
        <v>19.7</v>
      </c>
      <c r="S14" s="137" t="s">
        <v>889</v>
      </c>
      <c r="T14" s="138" t="s">
        <v>889</v>
      </c>
      <c r="U14" s="138" t="s">
        <v>889</v>
      </c>
      <c r="V14" s="138" t="s">
        <v>889</v>
      </c>
      <c r="W14" s="138" t="str">
        <f t="shared" si="0"/>
        <v>NA</v>
      </c>
      <c r="X14" s="138">
        <v>41.72</v>
      </c>
      <c r="Y14" s="245">
        <v>3.9674999999999998</v>
      </c>
      <c r="Z14" s="138" t="s">
        <v>889</v>
      </c>
      <c r="AA14" s="138" t="s">
        <v>889</v>
      </c>
      <c r="AB14" s="138" t="s">
        <v>889</v>
      </c>
      <c r="AC14" s="138" t="s">
        <v>889</v>
      </c>
      <c r="AD14" s="138" t="s">
        <v>889</v>
      </c>
      <c r="AE14" s="138" t="s">
        <v>889</v>
      </c>
      <c r="AF14" s="138" t="s">
        <v>889</v>
      </c>
      <c r="AG14" s="138" t="s">
        <v>889</v>
      </c>
      <c r="AH14" s="138" t="s">
        <v>889</v>
      </c>
      <c r="AI14" s="138" t="s">
        <v>889</v>
      </c>
      <c r="AJ14" s="138" t="s">
        <v>889</v>
      </c>
      <c r="AK14" s="138" t="s">
        <v>889</v>
      </c>
      <c r="AL14" s="138" t="s">
        <v>889</v>
      </c>
      <c r="AM14" s="138" t="s">
        <v>889</v>
      </c>
      <c r="AN14" s="124" t="str">
        <f t="shared" si="15"/>
        <v>NA</v>
      </c>
      <c r="AO14" s="124" t="str">
        <f t="shared" si="16"/>
        <v>NA</v>
      </c>
      <c r="AP14" s="125" t="str">
        <f t="shared" si="17"/>
        <v>NA</v>
      </c>
      <c r="AQ14" s="139" t="s">
        <v>889</v>
      </c>
      <c r="AR14" s="140" t="s">
        <v>1005</v>
      </c>
      <c r="AS14" s="135">
        <v>71.389231734827618</v>
      </c>
      <c r="AT14" s="135">
        <v>28.579088541121852</v>
      </c>
      <c r="AU14" s="135">
        <v>3.1679724050522107E-2</v>
      </c>
      <c r="AV14" s="136" t="str">
        <f t="shared" si="18"/>
        <v>NA</v>
      </c>
      <c r="AW14" s="135" t="str">
        <f t="shared" si="1"/>
        <v>NA</v>
      </c>
      <c r="AX14" s="162" t="str">
        <f t="shared" si="19"/>
        <v>NA</v>
      </c>
      <c r="AY14" s="250" t="str">
        <f t="shared" si="19"/>
        <v>NA</v>
      </c>
      <c r="AZ14" s="246" t="str">
        <f t="shared" si="20"/>
        <v>NA</v>
      </c>
      <c r="BA14" s="208" t="str">
        <f t="shared" si="24"/>
        <v>NA</v>
      </c>
      <c r="BB14" s="209" t="str">
        <f t="shared" si="25"/>
        <v>NA</v>
      </c>
      <c r="BC14" s="209" t="str">
        <f t="shared" si="26"/>
        <v>NA</v>
      </c>
      <c r="BD14" s="209" t="str">
        <f t="shared" si="27"/>
        <v>NA</v>
      </c>
      <c r="BE14" s="209" t="str">
        <f t="shared" si="28"/>
        <v>NA</v>
      </c>
      <c r="BF14" s="209" t="str">
        <f t="shared" si="29"/>
        <v>NA</v>
      </c>
      <c r="BG14" s="209" t="str">
        <f t="shared" si="30"/>
        <v>NA</v>
      </c>
      <c r="BH14" s="209" t="str">
        <f t="shared" si="31"/>
        <v>NA</v>
      </c>
      <c r="BI14" s="209" t="str">
        <f t="shared" si="32"/>
        <v>NA</v>
      </c>
      <c r="BJ14" s="210" t="str">
        <f t="shared" si="33"/>
        <v>NA</v>
      </c>
      <c r="BK14" s="208">
        <f>[2]Feedstock!$G$22/'Overview Part 2'!$G13</f>
        <v>1.4649499074566547E-2</v>
      </c>
      <c r="BL14" s="209">
        <f>[2]Feedstock!$G$24/'Overview Part 2'!$G13</f>
        <v>1.4826698922833019E-2</v>
      </c>
      <c r="BM14" s="209">
        <f>[2]Feedstock!$G$26/'Overview Part 2'!$G13</f>
        <v>9.8760878010468369E-3</v>
      </c>
      <c r="BN14" s="209">
        <v>0</v>
      </c>
      <c r="BO14" s="209">
        <v>0</v>
      </c>
      <c r="BP14" s="209">
        <v>0</v>
      </c>
      <c r="BQ14" s="209">
        <v>0</v>
      </c>
      <c r="BR14" s="209">
        <f t="shared" si="36"/>
        <v>3.9352285798446407E-2</v>
      </c>
      <c r="BS14" s="209">
        <f t="shared" si="37"/>
        <v>3.9352285798446407E-2</v>
      </c>
      <c r="BT14" s="210">
        <f t="shared" si="38"/>
        <v>0</v>
      </c>
      <c r="BU14" s="123" t="str">
        <f t="shared" si="6"/>
        <v>NA</v>
      </c>
      <c r="BV14" s="124" t="str">
        <f t="shared" si="6"/>
        <v>NA</v>
      </c>
      <c r="BW14" s="124" t="str">
        <f t="shared" si="6"/>
        <v>NA</v>
      </c>
      <c r="BX14" s="124" t="str">
        <f t="shared" si="6"/>
        <v>NA</v>
      </c>
      <c r="BY14" s="124" t="str">
        <f t="shared" si="6"/>
        <v>NA</v>
      </c>
      <c r="BZ14" s="124" t="str">
        <f t="shared" si="6"/>
        <v>NA</v>
      </c>
      <c r="CA14" s="124" t="str">
        <f t="shared" si="6"/>
        <v>NA</v>
      </c>
      <c r="CB14" s="124" t="str">
        <f t="shared" si="7"/>
        <v>NA</v>
      </c>
      <c r="CC14" s="124" t="str">
        <f t="shared" si="8"/>
        <v>NA</v>
      </c>
      <c r="CD14" s="125" t="str">
        <f t="shared" si="9"/>
        <v>NA</v>
      </c>
      <c r="CE14" s="126" t="str">
        <f t="shared" si="39"/>
        <v>NA</v>
      </c>
      <c r="CF14" s="126" t="str">
        <f t="shared" si="34"/>
        <v>NA</v>
      </c>
      <c r="CG14" s="126" t="str">
        <f t="shared" si="34"/>
        <v>NA</v>
      </c>
      <c r="CH14" s="126" t="str">
        <f t="shared" si="34"/>
        <v>NA</v>
      </c>
      <c r="CI14" s="126" t="str">
        <f t="shared" si="34"/>
        <v>NA</v>
      </c>
      <c r="CJ14" s="126" t="str">
        <f t="shared" si="34"/>
        <v>NA</v>
      </c>
      <c r="CK14" s="126" t="str">
        <f t="shared" si="34"/>
        <v>NA</v>
      </c>
      <c r="CL14" s="127" t="str">
        <f t="shared" si="11"/>
        <v>NA</v>
      </c>
      <c r="CM14" s="127" t="str">
        <f t="shared" si="12"/>
        <v>NA</v>
      </c>
      <c r="CN14" s="127" t="str">
        <f t="shared" si="13"/>
        <v>NA</v>
      </c>
    </row>
    <row r="15" spans="1:100">
      <c r="A15" s="7"/>
      <c r="B15" s="124">
        <v>35</v>
      </c>
      <c r="C15" s="125">
        <f t="shared" si="35"/>
        <v>3.7708333333357587</v>
      </c>
      <c r="D15" s="129">
        <v>1</v>
      </c>
      <c r="E15" s="170">
        <v>0.05</v>
      </c>
      <c r="F15" s="131">
        <f t="shared" si="22"/>
        <v>1.5483870967753565E-2</v>
      </c>
      <c r="G15" s="132">
        <f t="shared" si="14"/>
        <v>64.583333333284827</v>
      </c>
      <c r="H15" s="112">
        <v>296.97500000000002</v>
      </c>
      <c r="I15" s="112">
        <v>163.063915918383</v>
      </c>
      <c r="J15" s="130">
        <f t="shared" si="23"/>
        <v>4.598322580648615</v>
      </c>
      <c r="K15" s="130">
        <f t="shared" si="23"/>
        <v>2.5248606335768589</v>
      </c>
      <c r="L15" s="77">
        <v>7.5</v>
      </c>
      <c r="M15" s="124">
        <v>0</v>
      </c>
      <c r="N15" s="124">
        <v>2</v>
      </c>
      <c r="O15" s="124">
        <v>2</v>
      </c>
      <c r="P15" s="124">
        <v>1</v>
      </c>
      <c r="Q15" s="79">
        <v>7.36</v>
      </c>
      <c r="R15" s="133">
        <v>20.100000000000001</v>
      </c>
      <c r="S15" s="142">
        <v>32.035280674428293</v>
      </c>
      <c r="T15" s="136">
        <v>22.185383879971265</v>
      </c>
      <c r="U15" s="136">
        <v>0.55981955113063842</v>
      </c>
      <c r="V15" s="136">
        <v>0.62115410140034955</v>
      </c>
      <c r="W15" s="136">
        <f t="shared" si="0"/>
        <v>0.69252971763972815</v>
      </c>
      <c r="X15" s="136">
        <v>42.14</v>
      </c>
      <c r="Y15" s="245">
        <v>3.36</v>
      </c>
      <c r="Z15" s="136">
        <v>0</v>
      </c>
      <c r="AA15" s="136">
        <v>0</v>
      </c>
      <c r="AB15" s="136">
        <v>0</v>
      </c>
      <c r="AC15" s="136">
        <v>0</v>
      </c>
      <c r="AD15" s="136">
        <v>0</v>
      </c>
      <c r="AE15" s="136">
        <v>0</v>
      </c>
      <c r="AF15" s="136">
        <v>0</v>
      </c>
      <c r="AG15" s="136">
        <v>0</v>
      </c>
      <c r="AH15" s="136">
        <v>0</v>
      </c>
      <c r="AI15" s="136">
        <v>0</v>
      </c>
      <c r="AJ15" s="136">
        <v>0</v>
      </c>
      <c r="AK15" s="136">
        <v>0</v>
      </c>
      <c r="AL15" s="136">
        <v>0</v>
      </c>
      <c r="AM15" s="136">
        <v>0</v>
      </c>
      <c r="AN15" s="124">
        <f t="shared" si="15"/>
        <v>0</v>
      </c>
      <c r="AO15" s="124">
        <f t="shared" si="16"/>
        <v>0</v>
      </c>
      <c r="AP15" s="125">
        <f t="shared" si="17"/>
        <v>0</v>
      </c>
      <c r="AQ15" s="139" t="s">
        <v>889</v>
      </c>
      <c r="AR15" s="140" t="s">
        <v>1005</v>
      </c>
      <c r="AS15" s="135">
        <v>69.211679888568824</v>
      </c>
      <c r="AT15" s="135">
        <v>30.772346247013807</v>
      </c>
      <c r="AU15" s="135">
        <v>1.5973864417373352E-2</v>
      </c>
      <c r="AV15" s="136" t="str">
        <f t="shared" si="18"/>
        <v>NA</v>
      </c>
      <c r="AW15" s="135" t="str">
        <f t="shared" si="1"/>
        <v>NA</v>
      </c>
      <c r="AX15" s="162" t="str">
        <f t="shared" si="19"/>
        <v>NA</v>
      </c>
      <c r="AY15" s="250" t="str">
        <f t="shared" si="19"/>
        <v>NA</v>
      </c>
      <c r="AZ15" s="246">
        <f t="shared" si="20"/>
        <v>0.66930327103356102</v>
      </c>
      <c r="BA15" s="208">
        <f t="shared" si="24"/>
        <v>0</v>
      </c>
      <c r="BB15" s="209">
        <f t="shared" si="25"/>
        <v>0</v>
      </c>
      <c r="BC15" s="209">
        <f t="shared" si="26"/>
        <v>0</v>
      </c>
      <c r="BD15" s="209">
        <f t="shared" si="27"/>
        <v>0</v>
      </c>
      <c r="BE15" s="209">
        <f t="shared" si="28"/>
        <v>0</v>
      </c>
      <c r="BF15" s="209">
        <f t="shared" si="29"/>
        <v>0</v>
      </c>
      <c r="BG15" s="209">
        <f t="shared" si="30"/>
        <v>0</v>
      </c>
      <c r="BH15" s="209">
        <f t="shared" si="31"/>
        <v>0</v>
      </c>
      <c r="BI15" s="209">
        <f t="shared" si="32"/>
        <v>0</v>
      </c>
      <c r="BJ15" s="210">
        <f t="shared" si="33"/>
        <v>0</v>
      </c>
      <c r="BK15" s="208">
        <f>[2]Feedstock!$G$22/'Overview Part 2'!$G14</f>
        <v>1.2545151141185906E-2</v>
      </c>
      <c r="BL15" s="209">
        <f>[2]Feedstock!$G$24/'Overview Part 2'!$G14</f>
        <v>1.2696896867601734E-2</v>
      </c>
      <c r="BM15" s="209">
        <f>[2]Feedstock!$G$26/'Overview Part 2'!$G14</f>
        <v>8.4574232550283165E-3</v>
      </c>
      <c r="BN15" s="209">
        <v>0</v>
      </c>
      <c r="BO15" s="209">
        <v>0</v>
      </c>
      <c r="BP15" s="209">
        <v>0</v>
      </c>
      <c r="BQ15" s="209">
        <v>0</v>
      </c>
      <c r="BR15" s="209">
        <f t="shared" si="36"/>
        <v>3.3699471263815957E-2</v>
      </c>
      <c r="BS15" s="209">
        <f t="shared" si="37"/>
        <v>3.3699471263815957E-2</v>
      </c>
      <c r="BT15" s="210">
        <f t="shared" si="38"/>
        <v>0</v>
      </c>
      <c r="BU15" s="123">
        <f t="shared" si="6"/>
        <v>-1.2545151141185906E-2</v>
      </c>
      <c r="BV15" s="124">
        <f t="shared" si="6"/>
        <v>-1.2696896867601734E-2</v>
      </c>
      <c r="BW15" s="124">
        <f t="shared" si="6"/>
        <v>-8.4574232550283165E-3</v>
      </c>
      <c r="BX15" s="124">
        <f t="shared" si="6"/>
        <v>0</v>
      </c>
      <c r="BY15" s="124">
        <f t="shared" si="6"/>
        <v>0</v>
      </c>
      <c r="BZ15" s="124">
        <f t="shared" si="6"/>
        <v>0</v>
      </c>
      <c r="CA15" s="124">
        <f t="shared" si="6"/>
        <v>0</v>
      </c>
      <c r="CB15" s="124">
        <f t="shared" si="7"/>
        <v>-3.3699471263815957E-2</v>
      </c>
      <c r="CC15" s="124">
        <f t="shared" si="8"/>
        <v>-3.3699471263815957E-2</v>
      </c>
      <c r="CD15" s="125">
        <f t="shared" si="9"/>
        <v>0</v>
      </c>
      <c r="CE15" s="126">
        <f t="shared" si="39"/>
        <v>-3.1858354470860471E-3</v>
      </c>
      <c r="CF15" s="126">
        <f t="shared" si="34"/>
        <v>-3.2243712055411394E-3</v>
      </c>
      <c r="CG15" s="126">
        <f t="shared" si="34"/>
        <v>-2.1477588028749749E-3</v>
      </c>
      <c r="CH15" s="126">
        <f t="shared" si="34"/>
        <v>0</v>
      </c>
      <c r="CI15" s="126">
        <f t="shared" si="34"/>
        <v>0</v>
      </c>
      <c r="CJ15" s="126">
        <f t="shared" si="34"/>
        <v>0</v>
      </c>
      <c r="CK15" s="126">
        <f t="shared" si="34"/>
        <v>0</v>
      </c>
      <c r="CL15" s="127">
        <f t="shared" si="11"/>
        <v>-8.557965455502161E-3</v>
      </c>
      <c r="CM15" s="127">
        <f t="shared" si="12"/>
        <v>-8.557965455502161E-3</v>
      </c>
      <c r="CN15" s="127">
        <f t="shared" si="13"/>
        <v>0</v>
      </c>
    </row>
    <row r="16" spans="1:100">
      <c r="A16" s="7"/>
      <c r="B16" s="124">
        <v>38.229166666664241</v>
      </c>
      <c r="C16" s="125">
        <f t="shared" si="35"/>
        <v>3.2291666666642413</v>
      </c>
      <c r="D16" s="129">
        <v>1</v>
      </c>
      <c r="E16" s="170">
        <v>0.05</v>
      </c>
      <c r="F16" s="131">
        <f t="shared" si="22"/>
        <v>1.3259668508278765E-2</v>
      </c>
      <c r="G16" s="132">
        <f t="shared" si="14"/>
        <v>75.416666666715173</v>
      </c>
      <c r="H16" s="112">
        <v>296.97500000000002</v>
      </c>
      <c r="I16" s="112">
        <v>163.063915918383</v>
      </c>
      <c r="J16" s="130">
        <f t="shared" si="23"/>
        <v>3.9377900552460865</v>
      </c>
      <c r="K16" s="130">
        <f t="shared" si="23"/>
        <v>2.1621734707395994</v>
      </c>
      <c r="L16" s="77">
        <v>7.31</v>
      </c>
      <c r="M16" s="124">
        <v>0</v>
      </c>
      <c r="N16" s="124">
        <v>2</v>
      </c>
      <c r="O16" s="124">
        <v>0</v>
      </c>
      <c r="P16" s="124">
        <v>2</v>
      </c>
      <c r="Q16" s="79">
        <v>7.38</v>
      </c>
      <c r="R16" s="133">
        <v>19.190000000000001</v>
      </c>
      <c r="S16" s="137" t="s">
        <v>889</v>
      </c>
      <c r="T16" s="138" t="s">
        <v>889</v>
      </c>
      <c r="U16" s="138" t="s">
        <v>889</v>
      </c>
      <c r="V16" s="138" t="s">
        <v>889</v>
      </c>
      <c r="W16" s="138" t="str">
        <f t="shared" si="0"/>
        <v>NA</v>
      </c>
      <c r="X16" s="138">
        <v>50.74</v>
      </c>
      <c r="Y16" s="245">
        <v>4.33</v>
      </c>
      <c r="Z16" s="138" t="s">
        <v>889</v>
      </c>
      <c r="AA16" s="138" t="s">
        <v>889</v>
      </c>
      <c r="AB16" s="138" t="s">
        <v>889</v>
      </c>
      <c r="AC16" s="138" t="s">
        <v>889</v>
      </c>
      <c r="AD16" s="138" t="s">
        <v>889</v>
      </c>
      <c r="AE16" s="138" t="s">
        <v>889</v>
      </c>
      <c r="AF16" s="138" t="s">
        <v>889</v>
      </c>
      <c r="AG16" s="138" t="s">
        <v>889</v>
      </c>
      <c r="AH16" s="138" t="s">
        <v>889</v>
      </c>
      <c r="AI16" s="138" t="s">
        <v>889</v>
      </c>
      <c r="AJ16" s="138" t="s">
        <v>889</v>
      </c>
      <c r="AK16" s="138" t="s">
        <v>889</v>
      </c>
      <c r="AL16" s="138" t="s">
        <v>889</v>
      </c>
      <c r="AM16" s="138" t="s">
        <v>889</v>
      </c>
      <c r="AN16" s="124" t="str">
        <f t="shared" si="15"/>
        <v>NA</v>
      </c>
      <c r="AO16" s="124" t="str">
        <f t="shared" si="16"/>
        <v>NA</v>
      </c>
      <c r="AP16" s="125" t="str">
        <f t="shared" si="17"/>
        <v>NA</v>
      </c>
      <c r="AQ16" s="139">
        <v>5500</v>
      </c>
      <c r="AR16" s="140" t="s">
        <v>1006</v>
      </c>
      <c r="AS16" s="135">
        <v>70.839052627208616</v>
      </c>
      <c r="AT16" s="135">
        <v>29.112753121675997</v>
      </c>
      <c r="AU16" s="135">
        <v>4.8194251115383335E-2</v>
      </c>
      <c r="AV16" s="136">
        <f t="shared" si="18"/>
        <v>1.7032258064528922</v>
      </c>
      <c r="AW16" s="135">
        <f t="shared" si="1"/>
        <v>1.2065490253933628</v>
      </c>
      <c r="AX16" s="162">
        <f t="shared" si="19"/>
        <v>0.26238894819405501</v>
      </c>
      <c r="AY16" s="250">
        <f t="shared" si="19"/>
        <v>0.47786757389618689</v>
      </c>
      <c r="AZ16" s="246" t="str">
        <f t="shared" si="20"/>
        <v>NA</v>
      </c>
      <c r="BA16" s="208" t="str">
        <f t="shared" si="24"/>
        <v>NA</v>
      </c>
      <c r="BB16" s="209" t="str">
        <f t="shared" si="25"/>
        <v>NA</v>
      </c>
      <c r="BC16" s="209" t="str">
        <f t="shared" si="26"/>
        <v>NA</v>
      </c>
      <c r="BD16" s="209" t="str">
        <f t="shared" si="27"/>
        <v>NA</v>
      </c>
      <c r="BE16" s="209" t="str">
        <f t="shared" si="28"/>
        <v>NA</v>
      </c>
      <c r="BF16" s="209" t="str">
        <f t="shared" si="29"/>
        <v>NA</v>
      </c>
      <c r="BG16" s="209" t="str">
        <f t="shared" si="30"/>
        <v>NA</v>
      </c>
      <c r="BH16" s="209" t="str">
        <f t="shared" si="31"/>
        <v>NA</v>
      </c>
      <c r="BI16" s="209" t="str">
        <f t="shared" si="32"/>
        <v>NA</v>
      </c>
      <c r="BJ16" s="210" t="str">
        <f t="shared" si="33"/>
        <v>NA</v>
      </c>
      <c r="BK16" s="208">
        <f>[2]Feedstock!$G$22/'Overview Part 2'!$G15</f>
        <v>1.4649499074566547E-2</v>
      </c>
      <c r="BL16" s="209">
        <f>[2]Feedstock!$G$24/'Overview Part 2'!$G15</f>
        <v>1.4826698922833019E-2</v>
      </c>
      <c r="BM16" s="209">
        <f>[2]Feedstock!$G$26/'Overview Part 2'!$G15</f>
        <v>9.8760878010468369E-3</v>
      </c>
      <c r="BN16" s="209">
        <v>0</v>
      </c>
      <c r="BO16" s="209">
        <v>0</v>
      </c>
      <c r="BP16" s="209">
        <v>0</v>
      </c>
      <c r="BQ16" s="209">
        <v>0</v>
      </c>
      <c r="BR16" s="209">
        <f t="shared" si="36"/>
        <v>3.9352285798446407E-2</v>
      </c>
      <c r="BS16" s="209">
        <f t="shared" si="37"/>
        <v>3.9352285798446407E-2</v>
      </c>
      <c r="BT16" s="210">
        <f t="shared" si="38"/>
        <v>0</v>
      </c>
      <c r="BU16" s="123" t="str">
        <f t="shared" si="6"/>
        <v>NA</v>
      </c>
      <c r="BV16" s="124" t="str">
        <f t="shared" si="6"/>
        <v>NA</v>
      </c>
      <c r="BW16" s="124" t="str">
        <f t="shared" si="6"/>
        <v>NA</v>
      </c>
      <c r="BX16" s="124" t="str">
        <f t="shared" si="6"/>
        <v>NA</v>
      </c>
      <c r="BY16" s="124" t="str">
        <f t="shared" si="6"/>
        <v>NA</v>
      </c>
      <c r="BZ16" s="124" t="str">
        <f t="shared" si="6"/>
        <v>NA</v>
      </c>
      <c r="CA16" s="124" t="str">
        <f t="shared" si="6"/>
        <v>NA</v>
      </c>
      <c r="CB16" s="124" t="str">
        <f t="shared" si="7"/>
        <v>NA</v>
      </c>
      <c r="CC16" s="124" t="str">
        <f t="shared" si="8"/>
        <v>NA</v>
      </c>
      <c r="CD16" s="125" t="str">
        <f t="shared" si="9"/>
        <v>NA</v>
      </c>
      <c r="CE16" s="126" t="str">
        <f t="shared" si="39"/>
        <v>NA</v>
      </c>
      <c r="CF16" s="126" t="str">
        <f t="shared" si="34"/>
        <v>NA</v>
      </c>
      <c r="CG16" s="126" t="str">
        <f t="shared" si="34"/>
        <v>NA</v>
      </c>
      <c r="CH16" s="126" t="str">
        <f t="shared" si="34"/>
        <v>NA</v>
      </c>
      <c r="CI16" s="126" t="str">
        <f t="shared" si="34"/>
        <v>NA</v>
      </c>
      <c r="CJ16" s="126" t="str">
        <f t="shared" si="34"/>
        <v>NA</v>
      </c>
      <c r="CK16" s="126" t="str">
        <f t="shared" si="34"/>
        <v>NA</v>
      </c>
      <c r="CL16" s="127" t="str">
        <f t="shared" si="11"/>
        <v>NA</v>
      </c>
      <c r="CM16" s="127" t="str">
        <f t="shared" si="12"/>
        <v>NA</v>
      </c>
      <c r="CN16" s="127" t="str">
        <f t="shared" si="13"/>
        <v>NA</v>
      </c>
    </row>
    <row r="17" spans="1:98">
      <c r="A17" s="7"/>
      <c r="B17" s="124">
        <v>42</v>
      </c>
      <c r="C17" s="125">
        <f t="shared" si="35"/>
        <v>3.7708333333357587</v>
      </c>
      <c r="D17" s="129">
        <v>1</v>
      </c>
      <c r="E17" s="170">
        <v>0.05</v>
      </c>
      <c r="F17" s="131">
        <f t="shared" si="22"/>
        <v>1.5483870967753565E-2</v>
      </c>
      <c r="G17" s="132">
        <f t="shared" si="14"/>
        <v>64.583333333284827</v>
      </c>
      <c r="H17" s="112">
        <v>296.97500000000002</v>
      </c>
      <c r="I17" s="112">
        <v>163.063915918383</v>
      </c>
      <c r="J17" s="130">
        <f t="shared" si="23"/>
        <v>4.598322580648615</v>
      </c>
      <c r="K17" s="130">
        <f t="shared" si="23"/>
        <v>2.5248606335768589</v>
      </c>
      <c r="L17" s="77">
        <v>7.53</v>
      </c>
      <c r="M17" s="124">
        <v>0</v>
      </c>
      <c r="N17" s="124">
        <v>2</v>
      </c>
      <c r="O17" s="124">
        <v>0</v>
      </c>
      <c r="P17" s="124">
        <v>2</v>
      </c>
      <c r="Q17" s="79">
        <v>7.37</v>
      </c>
      <c r="R17" s="133">
        <v>19.59</v>
      </c>
      <c r="S17" s="142">
        <v>31.096147588283031</v>
      </c>
      <c r="T17" s="136">
        <v>21.71480571439109</v>
      </c>
      <c r="U17" s="136">
        <v>0.6574264306975155</v>
      </c>
      <c r="V17" s="136">
        <v>0.57871076389497533</v>
      </c>
      <c r="W17" s="136">
        <f t="shared" si="0"/>
        <v>0.69831176523529193</v>
      </c>
      <c r="X17" s="136">
        <v>41.76</v>
      </c>
      <c r="Y17" s="245">
        <v>5.04</v>
      </c>
      <c r="Z17" s="136">
        <v>0</v>
      </c>
      <c r="AA17" s="136">
        <v>0</v>
      </c>
      <c r="AB17" s="136">
        <v>0</v>
      </c>
      <c r="AC17" s="136">
        <v>0</v>
      </c>
      <c r="AD17" s="136">
        <v>0</v>
      </c>
      <c r="AE17" s="136">
        <v>0</v>
      </c>
      <c r="AF17" s="136">
        <v>0</v>
      </c>
      <c r="AG17" s="136">
        <v>0</v>
      </c>
      <c r="AH17" s="136">
        <v>0</v>
      </c>
      <c r="AI17" s="136">
        <v>0</v>
      </c>
      <c r="AJ17" s="136">
        <v>0</v>
      </c>
      <c r="AK17" s="136">
        <v>0</v>
      </c>
      <c r="AL17" s="136">
        <v>0</v>
      </c>
      <c r="AM17" s="136">
        <v>0</v>
      </c>
      <c r="AN17" s="124">
        <f t="shared" si="15"/>
        <v>0</v>
      </c>
      <c r="AO17" s="124">
        <f t="shared" si="16"/>
        <v>0</v>
      </c>
      <c r="AP17" s="125">
        <f t="shared" si="17"/>
        <v>0</v>
      </c>
      <c r="AQ17" s="139" t="s">
        <v>889</v>
      </c>
      <c r="AR17" s="140" t="s">
        <v>1005</v>
      </c>
      <c r="AS17" s="135">
        <v>70.129691698414433</v>
      </c>
      <c r="AT17" s="135">
        <v>29.853719429191127</v>
      </c>
      <c r="AU17" s="135">
        <v>1.6588872394443236E-2</v>
      </c>
      <c r="AV17" s="136" t="str">
        <f t="shared" si="18"/>
        <v>NA</v>
      </c>
      <c r="AW17" s="135" t="str">
        <f t="shared" si="1"/>
        <v>NA</v>
      </c>
      <c r="AX17" s="162" t="str">
        <f t="shared" si="19"/>
        <v>NA</v>
      </c>
      <c r="AY17" s="250" t="str">
        <f t="shared" si="19"/>
        <v>NA</v>
      </c>
      <c r="AZ17" s="246">
        <f t="shared" si="20"/>
        <v>0.68380763776114584</v>
      </c>
      <c r="BA17" s="208">
        <f t="shared" si="24"/>
        <v>0</v>
      </c>
      <c r="BB17" s="209">
        <f t="shared" si="25"/>
        <v>0</v>
      </c>
      <c r="BC17" s="209">
        <f t="shared" si="26"/>
        <v>0</v>
      </c>
      <c r="BD17" s="209">
        <f t="shared" si="27"/>
        <v>0</v>
      </c>
      <c r="BE17" s="209">
        <f t="shared" si="28"/>
        <v>0</v>
      </c>
      <c r="BF17" s="209">
        <f t="shared" si="29"/>
        <v>0</v>
      </c>
      <c r="BG17" s="209">
        <f t="shared" si="30"/>
        <v>0</v>
      </c>
      <c r="BH17" s="209">
        <f t="shared" si="31"/>
        <v>0</v>
      </c>
      <c r="BI17" s="209">
        <f t="shared" si="32"/>
        <v>0</v>
      </c>
      <c r="BJ17" s="210">
        <f t="shared" si="33"/>
        <v>0</v>
      </c>
      <c r="BK17" s="208">
        <f>[2]Feedstock!$G$22/'Overview Part 2'!$G16</f>
        <v>1.2545151141185906E-2</v>
      </c>
      <c r="BL17" s="209">
        <f>[2]Feedstock!$G$24/'Overview Part 2'!$G16</f>
        <v>1.2696896867601734E-2</v>
      </c>
      <c r="BM17" s="209">
        <f>[2]Feedstock!$G$26/'Overview Part 2'!$G16</f>
        <v>8.4574232550283165E-3</v>
      </c>
      <c r="BN17" s="209">
        <v>0</v>
      </c>
      <c r="BO17" s="209">
        <v>0</v>
      </c>
      <c r="BP17" s="209">
        <v>0</v>
      </c>
      <c r="BQ17" s="209">
        <v>0</v>
      </c>
      <c r="BR17" s="209">
        <f t="shared" si="36"/>
        <v>3.3699471263815957E-2</v>
      </c>
      <c r="BS17" s="209">
        <f t="shared" si="37"/>
        <v>3.3699471263815957E-2</v>
      </c>
      <c r="BT17" s="210">
        <f t="shared" si="38"/>
        <v>0</v>
      </c>
      <c r="BU17" s="123">
        <f t="shared" si="6"/>
        <v>-1.2545151141185906E-2</v>
      </c>
      <c r="BV17" s="124">
        <f t="shared" si="6"/>
        <v>-1.2696896867601734E-2</v>
      </c>
      <c r="BW17" s="124">
        <f t="shared" si="6"/>
        <v>-8.4574232550283165E-3</v>
      </c>
      <c r="BX17" s="124">
        <f t="shared" si="6"/>
        <v>0</v>
      </c>
      <c r="BY17" s="124">
        <f t="shared" si="6"/>
        <v>0</v>
      </c>
      <c r="BZ17" s="124">
        <f t="shared" si="6"/>
        <v>0</v>
      </c>
      <c r="CA17" s="124">
        <f t="shared" si="6"/>
        <v>0</v>
      </c>
      <c r="CB17" s="124">
        <f t="shared" si="7"/>
        <v>-3.3699471263815957E-2</v>
      </c>
      <c r="CC17" s="124">
        <f t="shared" si="8"/>
        <v>-3.3699471263815957E-2</v>
      </c>
      <c r="CD17" s="125">
        <f t="shared" si="9"/>
        <v>0</v>
      </c>
      <c r="CE17" s="126">
        <f t="shared" si="39"/>
        <v>-3.1858354470860471E-3</v>
      </c>
      <c r="CF17" s="126">
        <f t="shared" si="34"/>
        <v>-3.2243712055411394E-3</v>
      </c>
      <c r="CG17" s="126">
        <f t="shared" si="34"/>
        <v>-2.1477588028749749E-3</v>
      </c>
      <c r="CH17" s="126">
        <f t="shared" si="34"/>
        <v>0</v>
      </c>
      <c r="CI17" s="126">
        <f t="shared" si="34"/>
        <v>0</v>
      </c>
      <c r="CJ17" s="126">
        <f t="shared" si="34"/>
        <v>0</v>
      </c>
      <c r="CK17" s="126">
        <f t="shared" si="34"/>
        <v>0</v>
      </c>
      <c r="CL17" s="127">
        <f t="shared" si="11"/>
        <v>-8.557965455502161E-3</v>
      </c>
      <c r="CM17" s="127">
        <f t="shared" si="12"/>
        <v>-8.557965455502161E-3</v>
      </c>
      <c r="CN17" s="127">
        <f t="shared" si="13"/>
        <v>0</v>
      </c>
    </row>
    <row r="18" spans="1:98">
      <c r="A18" s="7"/>
      <c r="B18" s="124">
        <v>45.229166666664241</v>
      </c>
      <c r="C18" s="125">
        <f t="shared" si="35"/>
        <v>3.2291666666642413</v>
      </c>
      <c r="D18" s="129">
        <v>1</v>
      </c>
      <c r="E18" s="170">
        <v>0.05</v>
      </c>
      <c r="F18" s="131">
        <f t="shared" si="22"/>
        <v>1.3259668508278765E-2</v>
      </c>
      <c r="G18" s="132">
        <f t="shared" si="14"/>
        <v>75.416666666715173</v>
      </c>
      <c r="H18" s="112">
        <v>296.97500000000002</v>
      </c>
      <c r="I18" s="112">
        <v>163.063915918383</v>
      </c>
      <c r="J18" s="130">
        <f t="shared" si="23"/>
        <v>3.9377900552460865</v>
      </c>
      <c r="K18" s="130">
        <f t="shared" si="23"/>
        <v>2.1621734707395994</v>
      </c>
      <c r="L18" s="77">
        <v>7.45</v>
      </c>
      <c r="M18" s="124">
        <v>0</v>
      </c>
      <c r="N18" s="124">
        <v>2</v>
      </c>
      <c r="O18" s="124">
        <v>2</v>
      </c>
      <c r="P18" s="124">
        <v>2</v>
      </c>
      <c r="Q18" s="79">
        <v>7.32</v>
      </c>
      <c r="R18" s="133">
        <v>18.670000000000002</v>
      </c>
      <c r="S18" s="137" t="s">
        <v>889</v>
      </c>
      <c r="T18" s="138" t="s">
        <v>889</v>
      </c>
      <c r="U18" s="138" t="s">
        <v>889</v>
      </c>
      <c r="V18" s="138" t="s">
        <v>889</v>
      </c>
      <c r="W18" s="138" t="str">
        <f t="shared" si="0"/>
        <v>NA</v>
      </c>
      <c r="X18" s="138">
        <v>51</v>
      </c>
      <c r="Y18" s="245">
        <v>3.74</v>
      </c>
      <c r="Z18" s="138" t="s">
        <v>889</v>
      </c>
      <c r="AA18" s="138" t="s">
        <v>889</v>
      </c>
      <c r="AB18" s="138" t="s">
        <v>889</v>
      </c>
      <c r="AC18" s="138" t="s">
        <v>889</v>
      </c>
      <c r="AD18" s="138" t="s">
        <v>889</v>
      </c>
      <c r="AE18" s="138" t="s">
        <v>889</v>
      </c>
      <c r="AF18" s="138" t="s">
        <v>889</v>
      </c>
      <c r="AG18" s="138" t="s">
        <v>889</v>
      </c>
      <c r="AH18" s="138" t="s">
        <v>889</v>
      </c>
      <c r="AI18" s="138" t="s">
        <v>889</v>
      </c>
      <c r="AJ18" s="138" t="s">
        <v>889</v>
      </c>
      <c r="AK18" s="138" t="s">
        <v>889</v>
      </c>
      <c r="AL18" s="138" t="s">
        <v>889</v>
      </c>
      <c r="AM18" s="138" t="s">
        <v>889</v>
      </c>
      <c r="AN18" s="124" t="str">
        <f t="shared" si="15"/>
        <v>NA</v>
      </c>
      <c r="AO18" s="124" t="str">
        <f t="shared" si="16"/>
        <v>NA</v>
      </c>
      <c r="AP18" s="125" t="str">
        <f t="shared" si="17"/>
        <v>NA</v>
      </c>
      <c r="AQ18" s="139">
        <v>6080</v>
      </c>
      <c r="AR18" s="140" t="s">
        <v>1006</v>
      </c>
      <c r="AS18" s="135">
        <v>71.769496865500756</v>
      </c>
      <c r="AT18" s="135">
        <v>28.161988682345921</v>
      </c>
      <c r="AU18" s="135">
        <v>6.8514452153339969E-2</v>
      </c>
      <c r="AV18" s="136">
        <f t="shared" si="18"/>
        <v>1.8828387096788335</v>
      </c>
      <c r="AW18" s="135">
        <f t="shared" si="1"/>
        <v>1.3513038687253853</v>
      </c>
      <c r="AX18" s="162">
        <f t="shared" si="19"/>
        <v>0.29386887175165893</v>
      </c>
      <c r="AY18" s="250">
        <f t="shared" si="19"/>
        <v>0.53519938912867948</v>
      </c>
      <c r="AZ18" s="246" t="str">
        <f t="shared" si="20"/>
        <v>NA</v>
      </c>
      <c r="BA18" s="208" t="str">
        <f t="shared" si="24"/>
        <v>NA</v>
      </c>
      <c r="BB18" s="209" t="str">
        <f t="shared" si="25"/>
        <v>NA</v>
      </c>
      <c r="BC18" s="209" t="str">
        <f t="shared" si="26"/>
        <v>NA</v>
      </c>
      <c r="BD18" s="209" t="str">
        <f t="shared" si="27"/>
        <v>NA</v>
      </c>
      <c r="BE18" s="209" t="str">
        <f t="shared" si="28"/>
        <v>NA</v>
      </c>
      <c r="BF18" s="209" t="str">
        <f t="shared" si="29"/>
        <v>NA</v>
      </c>
      <c r="BG18" s="209" t="str">
        <f t="shared" si="30"/>
        <v>NA</v>
      </c>
      <c r="BH18" s="209" t="str">
        <f t="shared" si="31"/>
        <v>NA</v>
      </c>
      <c r="BI18" s="209" t="str">
        <f t="shared" si="32"/>
        <v>NA</v>
      </c>
      <c r="BJ18" s="210" t="str">
        <f t="shared" si="33"/>
        <v>NA</v>
      </c>
      <c r="BK18" s="208">
        <f>[2]Feedstock!$G$22/'Overview Part 2'!$G17</f>
        <v>1.4649499074566547E-2</v>
      </c>
      <c r="BL18" s="209">
        <f>[2]Feedstock!$G$24/'Overview Part 2'!$G17</f>
        <v>1.4826698922833019E-2</v>
      </c>
      <c r="BM18" s="209">
        <f>[2]Feedstock!$G$26/'Overview Part 2'!$G17</f>
        <v>9.8760878010468369E-3</v>
      </c>
      <c r="BN18" s="209">
        <v>0</v>
      </c>
      <c r="BO18" s="209">
        <v>0</v>
      </c>
      <c r="BP18" s="209">
        <v>0</v>
      </c>
      <c r="BQ18" s="209">
        <v>0</v>
      </c>
      <c r="BR18" s="209">
        <f t="shared" si="36"/>
        <v>3.9352285798446407E-2</v>
      </c>
      <c r="BS18" s="209">
        <f t="shared" si="37"/>
        <v>3.9352285798446407E-2</v>
      </c>
      <c r="BT18" s="210">
        <f t="shared" si="38"/>
        <v>0</v>
      </c>
      <c r="BU18" s="123" t="str">
        <f t="shared" si="6"/>
        <v>NA</v>
      </c>
      <c r="BV18" s="124" t="str">
        <f t="shared" si="6"/>
        <v>NA</v>
      </c>
      <c r="BW18" s="124" t="str">
        <f t="shared" si="6"/>
        <v>NA</v>
      </c>
      <c r="BX18" s="124" t="str">
        <f t="shared" si="6"/>
        <v>NA</v>
      </c>
      <c r="BY18" s="124" t="str">
        <f t="shared" si="6"/>
        <v>NA</v>
      </c>
      <c r="BZ18" s="124" t="str">
        <f t="shared" si="6"/>
        <v>NA</v>
      </c>
      <c r="CA18" s="124" t="str">
        <f t="shared" si="6"/>
        <v>NA</v>
      </c>
      <c r="CB18" s="124" t="str">
        <f t="shared" si="7"/>
        <v>NA</v>
      </c>
      <c r="CC18" s="124" t="str">
        <f t="shared" si="8"/>
        <v>NA</v>
      </c>
      <c r="CD18" s="125" t="str">
        <f t="shared" si="9"/>
        <v>NA</v>
      </c>
      <c r="CE18" s="126" t="str">
        <f t="shared" si="39"/>
        <v>NA</v>
      </c>
      <c r="CF18" s="126" t="str">
        <f t="shared" si="34"/>
        <v>NA</v>
      </c>
      <c r="CG18" s="126" t="str">
        <f t="shared" si="34"/>
        <v>NA</v>
      </c>
      <c r="CH18" s="126" t="str">
        <f t="shared" si="34"/>
        <v>NA</v>
      </c>
      <c r="CI18" s="126" t="str">
        <f t="shared" si="34"/>
        <v>NA</v>
      </c>
      <c r="CJ18" s="126" t="str">
        <f t="shared" si="34"/>
        <v>NA</v>
      </c>
      <c r="CK18" s="126" t="str">
        <f t="shared" si="34"/>
        <v>NA</v>
      </c>
      <c r="CL18" s="127" t="str">
        <f t="shared" si="11"/>
        <v>NA</v>
      </c>
      <c r="CM18" s="127" t="str">
        <f t="shared" si="12"/>
        <v>NA</v>
      </c>
      <c r="CN18" s="127" t="str">
        <f t="shared" si="13"/>
        <v>NA</v>
      </c>
    </row>
    <row r="19" spans="1:98">
      <c r="A19" s="7"/>
      <c r="B19" s="124">
        <v>49</v>
      </c>
      <c r="C19" s="125">
        <f t="shared" si="35"/>
        <v>3.7708333333357587</v>
      </c>
      <c r="D19" s="129">
        <v>1</v>
      </c>
      <c r="E19" s="170">
        <v>0.05</v>
      </c>
      <c r="F19" s="131">
        <f t="shared" si="22"/>
        <v>1.5483870967753565E-2</v>
      </c>
      <c r="G19" s="132">
        <f t="shared" si="14"/>
        <v>64.583333333284827</v>
      </c>
      <c r="H19" s="112">
        <v>296.97500000000002</v>
      </c>
      <c r="I19" s="112">
        <v>163.063915918383</v>
      </c>
      <c r="J19" s="130">
        <f t="shared" si="23"/>
        <v>4.598322580648615</v>
      </c>
      <c r="K19" s="130">
        <f t="shared" si="23"/>
        <v>2.5248606335768589</v>
      </c>
      <c r="L19" s="77">
        <v>7.63</v>
      </c>
      <c r="M19" s="124">
        <v>0</v>
      </c>
      <c r="N19" s="124">
        <v>2</v>
      </c>
      <c r="O19" s="124">
        <v>5</v>
      </c>
      <c r="P19" s="124">
        <v>1</v>
      </c>
      <c r="Q19" s="79">
        <v>7.31</v>
      </c>
      <c r="R19" s="133">
        <v>18.28</v>
      </c>
      <c r="S19" s="142">
        <v>33.859830484968711</v>
      </c>
      <c r="T19" s="136">
        <v>24.363923673463454</v>
      </c>
      <c r="U19" s="136">
        <v>0.39919196781167765</v>
      </c>
      <c r="V19" s="136">
        <v>0.41045746854433635</v>
      </c>
      <c r="W19" s="136">
        <f t="shared" si="0"/>
        <v>0.71955244088653236</v>
      </c>
      <c r="X19" s="136">
        <v>66.36</v>
      </c>
      <c r="Y19" s="245">
        <v>4.9050000000000002</v>
      </c>
      <c r="Z19" s="136">
        <v>0</v>
      </c>
      <c r="AA19" s="136">
        <v>0</v>
      </c>
      <c r="AB19" s="136">
        <v>0</v>
      </c>
      <c r="AC19" s="136">
        <v>0</v>
      </c>
      <c r="AD19" s="136">
        <v>0</v>
      </c>
      <c r="AE19" s="136">
        <v>0</v>
      </c>
      <c r="AF19" s="136">
        <v>0</v>
      </c>
      <c r="AG19" s="136">
        <v>0</v>
      </c>
      <c r="AH19" s="136">
        <v>0</v>
      </c>
      <c r="AI19" s="136">
        <v>0</v>
      </c>
      <c r="AJ19" s="136">
        <v>0</v>
      </c>
      <c r="AK19" s="136">
        <v>0</v>
      </c>
      <c r="AL19" s="136">
        <v>0</v>
      </c>
      <c r="AM19" s="136">
        <v>0</v>
      </c>
      <c r="AN19" s="124">
        <f t="shared" si="15"/>
        <v>0</v>
      </c>
      <c r="AO19" s="124">
        <f t="shared" si="16"/>
        <v>0</v>
      </c>
      <c r="AP19" s="125">
        <f t="shared" si="17"/>
        <v>0</v>
      </c>
      <c r="AQ19" s="139" t="s">
        <v>889</v>
      </c>
      <c r="AR19" s="140" t="s">
        <v>1005</v>
      </c>
      <c r="AS19" s="140" t="s">
        <v>889</v>
      </c>
      <c r="AT19" s="140" t="s">
        <v>889</v>
      </c>
      <c r="AU19" s="140" t="s">
        <v>889</v>
      </c>
      <c r="AV19" s="136" t="str">
        <f t="shared" si="18"/>
        <v>NA</v>
      </c>
      <c r="AW19" s="135" t="str">
        <f t="shared" si="1"/>
        <v>NA</v>
      </c>
      <c r="AX19" s="162" t="str">
        <f t="shared" si="19"/>
        <v>NA</v>
      </c>
      <c r="AY19" s="250" t="str">
        <f t="shared" si="19"/>
        <v>NA</v>
      </c>
      <c r="AZ19" s="246">
        <f t="shared" si="20"/>
        <v>0.60945643234685021</v>
      </c>
      <c r="BA19" s="208">
        <f t="shared" si="24"/>
        <v>0</v>
      </c>
      <c r="BB19" s="209">
        <f t="shared" si="25"/>
        <v>0</v>
      </c>
      <c r="BC19" s="209">
        <f t="shared" si="26"/>
        <v>0</v>
      </c>
      <c r="BD19" s="209">
        <f t="shared" si="27"/>
        <v>0</v>
      </c>
      <c r="BE19" s="209">
        <f t="shared" si="28"/>
        <v>0</v>
      </c>
      <c r="BF19" s="209">
        <f t="shared" si="29"/>
        <v>0</v>
      </c>
      <c r="BG19" s="209">
        <f t="shared" si="30"/>
        <v>0</v>
      </c>
      <c r="BH19" s="209">
        <f t="shared" si="31"/>
        <v>0</v>
      </c>
      <c r="BI19" s="209">
        <f t="shared" si="32"/>
        <v>0</v>
      </c>
      <c r="BJ19" s="210">
        <f t="shared" si="33"/>
        <v>0</v>
      </c>
      <c r="BK19" s="208">
        <f>[2]Feedstock!$G$22/'Overview Part 2'!$G18</f>
        <v>1.2545151141185906E-2</v>
      </c>
      <c r="BL19" s="209">
        <f>[2]Feedstock!$G$24/'Overview Part 2'!$G18</f>
        <v>1.2696896867601734E-2</v>
      </c>
      <c r="BM19" s="209">
        <f>[2]Feedstock!$G$26/'Overview Part 2'!$G18</f>
        <v>8.4574232550283165E-3</v>
      </c>
      <c r="BN19" s="209">
        <v>0</v>
      </c>
      <c r="BO19" s="209">
        <v>0</v>
      </c>
      <c r="BP19" s="209">
        <v>0</v>
      </c>
      <c r="BQ19" s="209">
        <v>0</v>
      </c>
      <c r="BR19" s="209">
        <f t="shared" si="36"/>
        <v>3.3699471263815957E-2</v>
      </c>
      <c r="BS19" s="209">
        <f t="shared" si="37"/>
        <v>3.3699471263815957E-2</v>
      </c>
      <c r="BT19" s="210">
        <f t="shared" si="38"/>
        <v>0</v>
      </c>
      <c r="BU19" s="123">
        <f t="shared" si="6"/>
        <v>-1.2545151141185906E-2</v>
      </c>
      <c r="BV19" s="124">
        <f t="shared" si="6"/>
        <v>-1.2696896867601734E-2</v>
      </c>
      <c r="BW19" s="124">
        <f t="shared" si="6"/>
        <v>-8.4574232550283165E-3</v>
      </c>
      <c r="BX19" s="124">
        <f t="shared" si="6"/>
        <v>0</v>
      </c>
      <c r="BY19" s="124">
        <f t="shared" si="6"/>
        <v>0</v>
      </c>
      <c r="BZ19" s="124">
        <f t="shared" si="6"/>
        <v>0</v>
      </c>
      <c r="CA19" s="124">
        <f t="shared" si="6"/>
        <v>0</v>
      </c>
      <c r="CB19" s="124">
        <f t="shared" si="7"/>
        <v>-3.3699471263815957E-2</v>
      </c>
      <c r="CC19" s="124">
        <f t="shared" si="8"/>
        <v>-3.3699471263815957E-2</v>
      </c>
      <c r="CD19" s="125">
        <f t="shared" si="9"/>
        <v>0</v>
      </c>
      <c r="CE19" s="126">
        <f t="shared" si="39"/>
        <v>-3.1858354470860471E-3</v>
      </c>
      <c r="CF19" s="126">
        <f t="shared" si="34"/>
        <v>-3.2243712055411394E-3</v>
      </c>
      <c r="CG19" s="126">
        <f t="shared" si="34"/>
        <v>-2.1477588028749749E-3</v>
      </c>
      <c r="CH19" s="126">
        <f t="shared" si="34"/>
        <v>0</v>
      </c>
      <c r="CI19" s="126">
        <f t="shared" si="34"/>
        <v>0</v>
      </c>
      <c r="CJ19" s="126">
        <f t="shared" si="34"/>
        <v>0</v>
      </c>
      <c r="CK19" s="126">
        <f t="shared" si="34"/>
        <v>0</v>
      </c>
      <c r="CL19" s="127">
        <f t="shared" si="11"/>
        <v>-8.557965455502161E-3</v>
      </c>
      <c r="CM19" s="127">
        <f t="shared" si="12"/>
        <v>-8.557965455502161E-3</v>
      </c>
      <c r="CN19" s="127">
        <f t="shared" si="13"/>
        <v>0</v>
      </c>
    </row>
    <row r="20" spans="1:98">
      <c r="A20" s="7"/>
      <c r="B20" s="124">
        <v>52.229166666664241</v>
      </c>
      <c r="C20" s="125">
        <f t="shared" si="35"/>
        <v>3.2291666666642413</v>
      </c>
      <c r="D20" s="129">
        <v>1</v>
      </c>
      <c r="E20" s="170">
        <v>0.05</v>
      </c>
      <c r="F20" s="131">
        <f t="shared" si="22"/>
        <v>1.3259668508278765E-2</v>
      </c>
      <c r="G20" s="132">
        <f t="shared" si="14"/>
        <v>75.416666666715173</v>
      </c>
      <c r="H20" s="112">
        <v>296.97500000000002</v>
      </c>
      <c r="I20" s="112">
        <v>163.063915918383</v>
      </c>
      <c r="J20" s="130">
        <f t="shared" si="23"/>
        <v>3.9377900552460865</v>
      </c>
      <c r="K20" s="130">
        <f t="shared" si="23"/>
        <v>2.1621734707395994</v>
      </c>
      <c r="L20" s="77">
        <v>7.49</v>
      </c>
      <c r="M20" s="124">
        <v>0</v>
      </c>
      <c r="N20" s="124">
        <v>2</v>
      </c>
      <c r="O20" s="124">
        <v>0</v>
      </c>
      <c r="P20" s="124">
        <v>2</v>
      </c>
      <c r="Q20" s="79">
        <v>7.29</v>
      </c>
      <c r="R20" s="133">
        <v>17.61</v>
      </c>
      <c r="S20" s="137" t="s">
        <v>889</v>
      </c>
      <c r="T20" s="138" t="s">
        <v>889</v>
      </c>
      <c r="U20" s="138" t="s">
        <v>889</v>
      </c>
      <c r="V20" s="138" t="s">
        <v>889</v>
      </c>
      <c r="W20" s="138" t="str">
        <f t="shared" si="0"/>
        <v>NA</v>
      </c>
      <c r="X20" s="138">
        <v>58.83</v>
      </c>
      <c r="Y20" s="245">
        <v>7.65</v>
      </c>
      <c r="Z20" s="138" t="s">
        <v>889</v>
      </c>
      <c r="AA20" s="138" t="s">
        <v>889</v>
      </c>
      <c r="AB20" s="138" t="s">
        <v>889</v>
      </c>
      <c r="AC20" s="138" t="s">
        <v>889</v>
      </c>
      <c r="AD20" s="138" t="s">
        <v>889</v>
      </c>
      <c r="AE20" s="138" t="s">
        <v>889</v>
      </c>
      <c r="AF20" s="138" t="s">
        <v>889</v>
      </c>
      <c r="AG20" s="138" t="s">
        <v>889</v>
      </c>
      <c r="AH20" s="138" t="s">
        <v>889</v>
      </c>
      <c r="AI20" s="138" t="s">
        <v>889</v>
      </c>
      <c r="AJ20" s="138" t="s">
        <v>889</v>
      </c>
      <c r="AK20" s="138" t="s">
        <v>889</v>
      </c>
      <c r="AL20" s="138" t="s">
        <v>889</v>
      </c>
      <c r="AM20" s="138" t="s">
        <v>889</v>
      </c>
      <c r="AN20" s="124" t="str">
        <f t="shared" si="15"/>
        <v>NA</v>
      </c>
      <c r="AO20" s="124" t="str">
        <f t="shared" si="16"/>
        <v>NA</v>
      </c>
      <c r="AP20" s="125" t="str">
        <f t="shared" si="17"/>
        <v>NA</v>
      </c>
      <c r="AQ20" s="139">
        <v>5230</v>
      </c>
      <c r="AR20" s="140" t="s">
        <v>1006</v>
      </c>
      <c r="AS20" s="135">
        <v>63.785097881104122</v>
      </c>
      <c r="AT20" s="135">
        <v>36.163795134056684</v>
      </c>
      <c r="AU20" s="135">
        <v>5.1106984839197074E-2</v>
      </c>
      <c r="AV20" s="136">
        <f t="shared" si="18"/>
        <v>1.619612903227023</v>
      </c>
      <c r="AW20" s="135">
        <f t="shared" si="1"/>
        <v>1.0330716756183487</v>
      </c>
      <c r="AX20" s="162">
        <f t="shared" si="19"/>
        <v>0.22466272374319352</v>
      </c>
      <c r="AY20" s="250">
        <f t="shared" si="19"/>
        <v>0.40915988069996617</v>
      </c>
      <c r="AZ20" s="246" t="str">
        <f t="shared" si="20"/>
        <v>NA</v>
      </c>
      <c r="BA20" s="208" t="str">
        <f t="shared" si="24"/>
        <v>NA</v>
      </c>
      <c r="BB20" s="209" t="str">
        <f t="shared" si="25"/>
        <v>NA</v>
      </c>
      <c r="BC20" s="209" t="str">
        <f t="shared" si="26"/>
        <v>NA</v>
      </c>
      <c r="BD20" s="209" t="str">
        <f t="shared" si="27"/>
        <v>NA</v>
      </c>
      <c r="BE20" s="209" t="str">
        <f t="shared" si="28"/>
        <v>NA</v>
      </c>
      <c r="BF20" s="209" t="str">
        <f t="shared" si="29"/>
        <v>NA</v>
      </c>
      <c r="BG20" s="209" t="str">
        <f t="shared" si="30"/>
        <v>NA</v>
      </c>
      <c r="BH20" s="209" t="str">
        <f t="shared" si="31"/>
        <v>NA</v>
      </c>
      <c r="BI20" s="209" t="str">
        <f t="shared" si="32"/>
        <v>NA</v>
      </c>
      <c r="BJ20" s="210" t="str">
        <f t="shared" si="33"/>
        <v>NA</v>
      </c>
      <c r="BK20" s="208">
        <f>[2]Feedstock!$G$22/'Overview Part 2'!$G19</f>
        <v>1.4649499074566547E-2</v>
      </c>
      <c r="BL20" s="209">
        <f>[2]Feedstock!$G$24/'Overview Part 2'!$G19</f>
        <v>1.4826698922833019E-2</v>
      </c>
      <c r="BM20" s="209">
        <f>[2]Feedstock!$G$26/'Overview Part 2'!$G19</f>
        <v>9.8760878010468369E-3</v>
      </c>
      <c r="BN20" s="209">
        <v>0</v>
      </c>
      <c r="BO20" s="209">
        <v>0</v>
      </c>
      <c r="BP20" s="209">
        <v>0</v>
      </c>
      <c r="BQ20" s="209">
        <v>0</v>
      </c>
      <c r="BR20" s="209">
        <f t="shared" si="36"/>
        <v>3.9352285798446407E-2</v>
      </c>
      <c r="BS20" s="209">
        <f t="shared" si="37"/>
        <v>3.9352285798446407E-2</v>
      </c>
      <c r="BT20" s="210">
        <f t="shared" si="38"/>
        <v>0</v>
      </c>
      <c r="BU20" s="123" t="str">
        <f t="shared" ref="BU20:CA28" si="40">IF(BA20="NA","NA",BA20-BK20)</f>
        <v>NA</v>
      </c>
      <c r="BV20" s="124" t="str">
        <f t="shared" si="40"/>
        <v>NA</v>
      </c>
      <c r="BW20" s="124" t="str">
        <f t="shared" si="40"/>
        <v>NA</v>
      </c>
      <c r="BX20" s="124" t="str">
        <f t="shared" si="40"/>
        <v>NA</v>
      </c>
      <c r="BY20" s="124" t="str">
        <f t="shared" si="40"/>
        <v>NA</v>
      </c>
      <c r="BZ20" s="124" t="str">
        <f t="shared" si="40"/>
        <v>NA</v>
      </c>
      <c r="CA20" s="124" t="str">
        <f t="shared" si="40"/>
        <v>NA</v>
      </c>
      <c r="CB20" s="124" t="str">
        <f t="shared" si="7"/>
        <v>NA</v>
      </c>
      <c r="CC20" s="124" t="str">
        <f t="shared" si="8"/>
        <v>NA</v>
      </c>
      <c r="CD20" s="125" t="str">
        <f t="shared" si="9"/>
        <v>NA</v>
      </c>
      <c r="CE20" s="126" t="str">
        <f t="shared" si="39"/>
        <v>NA</v>
      </c>
      <c r="CF20" s="126" t="str">
        <f t="shared" si="34"/>
        <v>NA</v>
      </c>
      <c r="CG20" s="126" t="str">
        <f t="shared" si="34"/>
        <v>NA</v>
      </c>
      <c r="CH20" s="126" t="str">
        <f t="shared" si="34"/>
        <v>NA</v>
      </c>
      <c r="CI20" s="126" t="str">
        <f t="shared" si="34"/>
        <v>NA</v>
      </c>
      <c r="CJ20" s="126" t="str">
        <f t="shared" si="34"/>
        <v>NA</v>
      </c>
      <c r="CK20" s="126" t="str">
        <f t="shared" si="34"/>
        <v>NA</v>
      </c>
      <c r="CL20" s="127" t="str">
        <f t="shared" si="11"/>
        <v>NA</v>
      </c>
      <c r="CM20" s="127" t="str">
        <f t="shared" si="12"/>
        <v>NA</v>
      </c>
      <c r="CN20" s="127" t="str">
        <f t="shared" si="13"/>
        <v>NA</v>
      </c>
    </row>
    <row r="21" spans="1:98">
      <c r="A21" s="7"/>
      <c r="B21" s="124">
        <v>56</v>
      </c>
      <c r="C21" s="125">
        <f t="shared" si="35"/>
        <v>3.7708333333357587</v>
      </c>
      <c r="D21" s="129">
        <v>1</v>
      </c>
      <c r="E21" s="170">
        <v>0.05</v>
      </c>
      <c r="F21" s="131">
        <f t="shared" si="22"/>
        <v>1.5483870967753565E-2</v>
      </c>
      <c r="G21" s="132">
        <f t="shared" si="14"/>
        <v>64.583333333284827</v>
      </c>
      <c r="H21" s="112">
        <v>296.97500000000002</v>
      </c>
      <c r="I21" s="112">
        <v>163.063915918383</v>
      </c>
      <c r="J21" s="130">
        <f t="shared" si="23"/>
        <v>4.598322580648615</v>
      </c>
      <c r="K21" s="130">
        <f t="shared" si="23"/>
        <v>2.5248606335768589</v>
      </c>
      <c r="L21" s="77">
        <v>7.67</v>
      </c>
      <c r="M21" s="124">
        <v>0</v>
      </c>
      <c r="N21" s="124">
        <v>2</v>
      </c>
      <c r="O21" s="124">
        <v>0</v>
      </c>
      <c r="P21" s="124">
        <v>2</v>
      </c>
      <c r="Q21" s="79">
        <v>7.35</v>
      </c>
      <c r="R21" s="133" t="s">
        <v>889</v>
      </c>
      <c r="S21" s="142">
        <v>37.807402916518782</v>
      </c>
      <c r="T21" s="136">
        <v>27.771829455741035</v>
      </c>
      <c r="U21" s="136">
        <v>0.8874399459243778</v>
      </c>
      <c r="V21" s="136">
        <v>0.57717839329874654</v>
      </c>
      <c r="W21" s="136">
        <f t="shared" si="0"/>
        <v>0.73456062340656003</v>
      </c>
      <c r="X21" s="136">
        <v>56.52</v>
      </c>
      <c r="Y21" s="245">
        <v>5.43</v>
      </c>
      <c r="Z21" s="136">
        <v>0</v>
      </c>
      <c r="AA21" s="136">
        <v>1.1893932885609297</v>
      </c>
      <c r="AB21" s="136">
        <v>0</v>
      </c>
      <c r="AC21" s="136">
        <v>0</v>
      </c>
      <c r="AD21" s="136">
        <v>0</v>
      </c>
      <c r="AE21" s="136">
        <v>0</v>
      </c>
      <c r="AF21" s="136">
        <v>0</v>
      </c>
      <c r="AG21" s="136">
        <v>0</v>
      </c>
      <c r="AH21" s="136">
        <v>1.800162815119245</v>
      </c>
      <c r="AI21" s="136">
        <v>0</v>
      </c>
      <c r="AJ21" s="136">
        <v>0</v>
      </c>
      <c r="AK21" s="136">
        <v>0</v>
      </c>
      <c r="AL21" s="136">
        <v>0</v>
      </c>
      <c r="AM21" s="136">
        <v>0</v>
      </c>
      <c r="AN21" s="124">
        <f t="shared" si="15"/>
        <v>1.800162815119245</v>
      </c>
      <c r="AO21" s="124">
        <f t="shared" si="16"/>
        <v>1.800162815119245</v>
      </c>
      <c r="AP21" s="125">
        <f t="shared" si="17"/>
        <v>0</v>
      </c>
      <c r="AQ21" s="139" t="s">
        <v>889</v>
      </c>
      <c r="AR21" s="140" t="s">
        <v>1024</v>
      </c>
      <c r="AS21" s="135">
        <v>69.562819060170185</v>
      </c>
      <c r="AT21" s="135">
        <v>30.425239936021946</v>
      </c>
      <c r="AU21" s="135">
        <v>1.1941003807860067E-2</v>
      </c>
      <c r="AV21" s="136" t="str">
        <f t="shared" si="18"/>
        <v>NA</v>
      </c>
      <c r="AW21" s="135" t="str">
        <f t="shared" si="1"/>
        <v>NA</v>
      </c>
      <c r="AX21" s="162" t="str">
        <f t="shared" si="19"/>
        <v>NA</v>
      </c>
      <c r="AY21" s="250" t="str">
        <f t="shared" si="19"/>
        <v>NA</v>
      </c>
      <c r="AZ21" s="246">
        <f t="shared" si="20"/>
        <v>0.53466949390798768</v>
      </c>
      <c r="BA21" s="208">
        <f t="shared" si="24"/>
        <v>0</v>
      </c>
      <c r="BB21" s="209">
        <f t="shared" si="25"/>
        <v>2.3869562189411102E-2</v>
      </c>
      <c r="BC21" s="209">
        <f t="shared" si="26"/>
        <v>0</v>
      </c>
      <c r="BD21" s="209">
        <f t="shared" si="27"/>
        <v>0</v>
      </c>
      <c r="BE21" s="209">
        <f t="shared" si="28"/>
        <v>0</v>
      </c>
      <c r="BF21" s="209">
        <f t="shared" si="29"/>
        <v>0</v>
      </c>
      <c r="BG21" s="209">
        <f t="shared" si="30"/>
        <v>0</v>
      </c>
      <c r="BH21" s="209">
        <f t="shared" si="31"/>
        <v>2.3869562189411102E-2</v>
      </c>
      <c r="BI21" s="209">
        <f t="shared" si="32"/>
        <v>2.3869562189411102E-2</v>
      </c>
      <c r="BJ21" s="210">
        <f t="shared" si="33"/>
        <v>0</v>
      </c>
      <c r="BK21" s="208">
        <f>[2]Feedstock!$G$22/'Overview Part 2'!$G20</f>
        <v>1.2545151141185906E-2</v>
      </c>
      <c r="BL21" s="209">
        <f>[2]Feedstock!$G$24/'Overview Part 2'!$G20</f>
        <v>1.2696896867601734E-2</v>
      </c>
      <c r="BM21" s="209">
        <f>[2]Feedstock!$G$26/'Overview Part 2'!$G20</f>
        <v>8.4574232550283165E-3</v>
      </c>
      <c r="BN21" s="209">
        <v>0</v>
      </c>
      <c r="BO21" s="209">
        <v>0</v>
      </c>
      <c r="BP21" s="209">
        <v>0</v>
      </c>
      <c r="BQ21" s="209">
        <v>0</v>
      </c>
      <c r="BR21" s="209">
        <f t="shared" si="36"/>
        <v>3.3699471263815957E-2</v>
      </c>
      <c r="BS21" s="209">
        <f t="shared" si="37"/>
        <v>3.3699471263815957E-2</v>
      </c>
      <c r="BT21" s="210">
        <f t="shared" si="38"/>
        <v>0</v>
      </c>
      <c r="BU21" s="123">
        <f t="shared" si="40"/>
        <v>-1.2545151141185906E-2</v>
      </c>
      <c r="BV21" s="124">
        <f t="shared" si="40"/>
        <v>1.1172665321809367E-2</v>
      </c>
      <c r="BW21" s="124">
        <f t="shared" si="40"/>
        <v>-8.4574232550283165E-3</v>
      </c>
      <c r="BX21" s="124">
        <f t="shared" si="40"/>
        <v>0</v>
      </c>
      <c r="BY21" s="124">
        <f t="shared" si="40"/>
        <v>0</v>
      </c>
      <c r="BZ21" s="124">
        <f t="shared" si="40"/>
        <v>0</v>
      </c>
      <c r="CA21" s="124">
        <f t="shared" si="40"/>
        <v>0</v>
      </c>
      <c r="CB21" s="124">
        <f t="shared" si="7"/>
        <v>-9.8299090744048551E-3</v>
      </c>
      <c r="CC21" s="124">
        <f t="shared" si="8"/>
        <v>-9.8299090744048551E-3</v>
      </c>
      <c r="CD21" s="125">
        <f t="shared" si="9"/>
        <v>0</v>
      </c>
      <c r="CE21" s="126">
        <f t="shared" si="39"/>
        <v>-3.1858354470860471E-3</v>
      </c>
      <c r="CF21" s="126">
        <f t="shared" si="34"/>
        <v>2.8372932952392118E-3</v>
      </c>
      <c r="CG21" s="126">
        <f t="shared" si="34"/>
        <v>-2.1477588028749749E-3</v>
      </c>
      <c r="CH21" s="126">
        <f t="shared" si="34"/>
        <v>0</v>
      </c>
      <c r="CI21" s="126">
        <f t="shared" si="34"/>
        <v>0</v>
      </c>
      <c r="CJ21" s="126">
        <f t="shared" si="34"/>
        <v>0</v>
      </c>
      <c r="CK21" s="126">
        <f t="shared" si="34"/>
        <v>0</v>
      </c>
      <c r="CL21" s="127">
        <f t="shared" si="11"/>
        <v>-2.4963009547218102E-3</v>
      </c>
      <c r="CM21" s="127">
        <f t="shared" si="12"/>
        <v>-2.4963009547218102E-3</v>
      </c>
      <c r="CN21" s="127">
        <f t="shared" si="13"/>
        <v>0</v>
      </c>
    </row>
    <row r="22" spans="1:98">
      <c r="A22" s="7"/>
      <c r="B22" s="124">
        <v>59.229166666664241</v>
      </c>
      <c r="C22" s="125">
        <f t="shared" si="35"/>
        <v>3.2291666666642413</v>
      </c>
      <c r="D22" s="129">
        <v>1</v>
      </c>
      <c r="E22" s="170">
        <v>0.05</v>
      </c>
      <c r="F22" s="131">
        <f t="shared" si="22"/>
        <v>1.3259668508278765E-2</v>
      </c>
      <c r="G22" s="132">
        <f t="shared" si="14"/>
        <v>75.416666666715173</v>
      </c>
      <c r="H22" s="112">
        <v>296.97500000000002</v>
      </c>
      <c r="I22" s="112">
        <v>163.063915918383</v>
      </c>
      <c r="J22" s="130">
        <f t="shared" si="23"/>
        <v>3.9377900552460865</v>
      </c>
      <c r="K22" s="130">
        <f t="shared" si="23"/>
        <v>2.1621734707395994</v>
      </c>
      <c r="L22" s="77">
        <v>7.38</v>
      </c>
      <c r="M22" s="124">
        <v>0</v>
      </c>
      <c r="N22" s="124">
        <v>2</v>
      </c>
      <c r="O22" s="124">
        <v>0</v>
      </c>
      <c r="P22" s="124">
        <v>2</v>
      </c>
      <c r="Q22" s="79">
        <v>7.33</v>
      </c>
      <c r="R22" s="133">
        <v>18.329999999999998</v>
      </c>
      <c r="S22" s="137" t="s">
        <v>889</v>
      </c>
      <c r="T22" s="138" t="s">
        <v>889</v>
      </c>
      <c r="U22" s="138" t="s">
        <v>889</v>
      </c>
      <c r="V22" s="138" t="s">
        <v>889</v>
      </c>
      <c r="W22" s="138" t="str">
        <f t="shared" si="0"/>
        <v>NA</v>
      </c>
      <c r="X22" s="138">
        <v>64.13</v>
      </c>
      <c r="Y22" s="245">
        <v>6.95</v>
      </c>
      <c r="Z22" s="136">
        <v>3.2547132066439173</v>
      </c>
      <c r="AA22" s="136">
        <v>0.73766132019286657</v>
      </c>
      <c r="AB22" s="136">
        <v>0</v>
      </c>
      <c r="AC22" s="136">
        <v>0</v>
      </c>
      <c r="AD22" s="136">
        <v>0</v>
      </c>
      <c r="AE22" s="136">
        <v>0</v>
      </c>
      <c r="AF22" s="136">
        <v>0</v>
      </c>
      <c r="AG22" s="136">
        <v>3.4716940870868451</v>
      </c>
      <c r="AH22" s="136">
        <v>1.1164603765081225</v>
      </c>
      <c r="AI22" s="136">
        <v>0</v>
      </c>
      <c r="AJ22" s="136">
        <v>0</v>
      </c>
      <c r="AK22" s="136">
        <v>0</v>
      </c>
      <c r="AL22" s="136">
        <v>0</v>
      </c>
      <c r="AM22" s="136">
        <v>0</v>
      </c>
      <c r="AN22" s="124">
        <f t="shared" si="15"/>
        <v>4.588154463594968</v>
      </c>
      <c r="AO22" s="124">
        <f t="shared" si="16"/>
        <v>4.588154463594968</v>
      </c>
      <c r="AP22" s="125">
        <f t="shared" si="17"/>
        <v>0</v>
      </c>
      <c r="AQ22" s="139">
        <v>2190</v>
      </c>
      <c r="AR22" s="140" t="s">
        <v>1006</v>
      </c>
      <c r="AS22" s="135">
        <v>64.158907582626611</v>
      </c>
      <c r="AT22" s="135">
        <v>35.778738638137575</v>
      </c>
      <c r="AU22" s="135">
        <v>6.2353779235803548E-2</v>
      </c>
      <c r="AV22" s="136">
        <f t="shared" si="18"/>
        <v>0.67819354838760615</v>
      </c>
      <c r="AW22" s="135">
        <f t="shared" si="1"/>
        <v>0.43512157194134032</v>
      </c>
      <c r="AX22" s="162">
        <f t="shared" si="19"/>
        <v>9.4626152104353753E-2</v>
      </c>
      <c r="AY22" s="250">
        <f t="shared" si="19"/>
        <v>0.17233488698539481</v>
      </c>
      <c r="AZ22" s="246" t="str">
        <f t="shared" si="20"/>
        <v>NA</v>
      </c>
      <c r="BA22" s="208">
        <f t="shared" si="24"/>
        <v>5.3755263283965717E-2</v>
      </c>
      <c r="BB22" s="209">
        <f t="shared" si="25"/>
        <v>1.728712841046133E-2</v>
      </c>
      <c r="BC22" s="209">
        <f t="shared" si="26"/>
        <v>0</v>
      </c>
      <c r="BD22" s="209">
        <f t="shared" si="27"/>
        <v>0</v>
      </c>
      <c r="BE22" s="209">
        <f t="shared" si="28"/>
        <v>0</v>
      </c>
      <c r="BF22" s="209">
        <f t="shared" si="29"/>
        <v>0</v>
      </c>
      <c r="BG22" s="209">
        <f t="shared" si="30"/>
        <v>0</v>
      </c>
      <c r="BH22" s="209">
        <f t="shared" si="31"/>
        <v>7.1042391694427054E-2</v>
      </c>
      <c r="BI22" s="209">
        <f t="shared" si="32"/>
        <v>7.1042391694427054E-2</v>
      </c>
      <c r="BJ22" s="210">
        <f t="shared" si="33"/>
        <v>0</v>
      </c>
      <c r="BK22" s="208">
        <f>[2]Feedstock!$G$22/'Overview Part 2'!$G21</f>
        <v>1.4649499074566547E-2</v>
      </c>
      <c r="BL22" s="209">
        <f>[2]Feedstock!$G$24/'Overview Part 2'!$G21</f>
        <v>1.4826698922833019E-2</v>
      </c>
      <c r="BM22" s="209">
        <f>[2]Feedstock!$G$26/'Overview Part 2'!$G21</f>
        <v>9.8760878010468369E-3</v>
      </c>
      <c r="BN22" s="209">
        <v>0</v>
      </c>
      <c r="BO22" s="209">
        <v>0</v>
      </c>
      <c r="BP22" s="209">
        <v>0</v>
      </c>
      <c r="BQ22" s="209">
        <v>0</v>
      </c>
      <c r="BR22" s="209">
        <f t="shared" si="36"/>
        <v>3.9352285798446407E-2</v>
      </c>
      <c r="BS22" s="209">
        <f t="shared" si="37"/>
        <v>3.9352285798446407E-2</v>
      </c>
      <c r="BT22" s="210">
        <f t="shared" si="38"/>
        <v>0</v>
      </c>
      <c r="BU22" s="123">
        <f t="shared" si="40"/>
        <v>3.9105764209399166E-2</v>
      </c>
      <c r="BV22" s="124">
        <f t="shared" si="40"/>
        <v>2.4604294876283111E-3</v>
      </c>
      <c r="BW22" s="124">
        <f t="shared" si="40"/>
        <v>-9.8760878010468369E-3</v>
      </c>
      <c r="BX22" s="124">
        <f t="shared" si="40"/>
        <v>0</v>
      </c>
      <c r="BY22" s="124">
        <f t="shared" si="40"/>
        <v>0</v>
      </c>
      <c r="BZ22" s="124">
        <f t="shared" si="40"/>
        <v>0</v>
      </c>
      <c r="CA22" s="124">
        <f t="shared" si="40"/>
        <v>0</v>
      </c>
      <c r="CB22" s="124">
        <f t="shared" si="7"/>
        <v>3.169010589598064E-2</v>
      </c>
      <c r="CC22" s="124">
        <f t="shared" si="8"/>
        <v>3.169010589598064E-2</v>
      </c>
      <c r="CD22" s="125">
        <f t="shared" si="9"/>
        <v>0</v>
      </c>
      <c r="CE22" s="126">
        <f t="shared" si="39"/>
        <v>8.5043542560433224E-3</v>
      </c>
      <c r="CF22" s="126">
        <f t="shared" si="39"/>
        <v>5.3507109265945761E-4</v>
      </c>
      <c r="CG22" s="126">
        <f t="shared" si="39"/>
        <v>-2.1477588028749753E-3</v>
      </c>
      <c r="CH22" s="126">
        <f t="shared" si="39"/>
        <v>0</v>
      </c>
      <c r="CI22" s="126">
        <f t="shared" si="39"/>
        <v>0</v>
      </c>
      <c r="CJ22" s="126">
        <f t="shared" si="39"/>
        <v>0</v>
      </c>
      <c r="CK22" s="126">
        <f t="shared" si="39"/>
        <v>0</v>
      </c>
      <c r="CL22" s="127">
        <f t="shared" si="11"/>
        <v>6.8916665458278051E-3</v>
      </c>
      <c r="CM22" s="127">
        <f t="shared" si="12"/>
        <v>6.8916665458278051E-3</v>
      </c>
      <c r="CN22" s="127">
        <f t="shared" si="13"/>
        <v>0</v>
      </c>
    </row>
    <row r="23" spans="1:98">
      <c r="A23" s="7"/>
      <c r="B23" s="124">
        <v>63</v>
      </c>
      <c r="C23" s="125">
        <f t="shared" si="35"/>
        <v>3.7708333333357587</v>
      </c>
      <c r="D23" s="129">
        <v>1</v>
      </c>
      <c r="E23" s="170">
        <v>0.05</v>
      </c>
      <c r="F23" s="131">
        <f t="shared" si="22"/>
        <v>1.5483870967753565E-2</v>
      </c>
      <c r="G23" s="132">
        <f t="shared" si="14"/>
        <v>64.583333333284827</v>
      </c>
      <c r="H23" s="112">
        <v>296.97500000000002</v>
      </c>
      <c r="I23" s="112">
        <v>163.063915918383</v>
      </c>
      <c r="J23" s="130">
        <f t="shared" si="23"/>
        <v>4.598322580648615</v>
      </c>
      <c r="K23" s="130">
        <f t="shared" si="23"/>
        <v>2.5248606335768589</v>
      </c>
      <c r="L23" s="77">
        <v>7.5</v>
      </c>
      <c r="M23" s="124">
        <v>0</v>
      </c>
      <c r="N23" s="124">
        <v>2</v>
      </c>
      <c r="O23" s="124">
        <v>0</v>
      </c>
      <c r="P23" s="124">
        <v>2</v>
      </c>
      <c r="Q23" s="79">
        <v>7.22</v>
      </c>
      <c r="R23" s="133">
        <v>21.33</v>
      </c>
      <c r="S23" s="142">
        <v>38.958675038791021</v>
      </c>
      <c r="T23" s="136">
        <v>29.43811965644656</v>
      </c>
      <c r="U23" s="136">
        <v>1.4292098520696161</v>
      </c>
      <c r="V23" s="136">
        <v>1.4295644415069606</v>
      </c>
      <c r="W23" s="136">
        <f t="shared" si="0"/>
        <v>0.75562425126458033</v>
      </c>
      <c r="X23" s="136">
        <v>55.42</v>
      </c>
      <c r="Y23" s="246">
        <v>11.52</v>
      </c>
      <c r="Z23" s="136">
        <v>3.9197212843565081</v>
      </c>
      <c r="AA23" s="136">
        <v>0.89870524439390032</v>
      </c>
      <c r="AB23" s="136">
        <v>0</v>
      </c>
      <c r="AC23" s="136">
        <v>0</v>
      </c>
      <c r="AD23" s="136">
        <v>0</v>
      </c>
      <c r="AE23" s="136">
        <v>0</v>
      </c>
      <c r="AF23" s="136">
        <v>0</v>
      </c>
      <c r="AG23" s="136">
        <v>4.1810360366469421</v>
      </c>
      <c r="AH23" s="136">
        <v>1.360202532055633</v>
      </c>
      <c r="AI23" s="136">
        <v>0</v>
      </c>
      <c r="AJ23" s="136">
        <v>0</v>
      </c>
      <c r="AK23" s="136">
        <v>0</v>
      </c>
      <c r="AL23" s="136">
        <v>0</v>
      </c>
      <c r="AM23" s="136">
        <v>0</v>
      </c>
      <c r="AN23" s="124">
        <f t="shared" si="15"/>
        <v>5.5412385687025747</v>
      </c>
      <c r="AO23" s="124">
        <f t="shared" si="16"/>
        <v>5.5412385687025747</v>
      </c>
      <c r="AP23" s="125">
        <f t="shared" si="17"/>
        <v>0</v>
      </c>
      <c r="AQ23" s="139" t="s">
        <v>889</v>
      </c>
      <c r="AR23" s="140" t="s">
        <v>1024</v>
      </c>
      <c r="AS23" s="140" t="s">
        <v>889</v>
      </c>
      <c r="AT23" s="140" t="s">
        <v>889</v>
      </c>
      <c r="AU23" s="140" t="s">
        <v>889</v>
      </c>
      <c r="AV23" s="136" t="str">
        <f t="shared" si="18"/>
        <v>NA</v>
      </c>
      <c r="AW23" s="135" t="str">
        <f t="shared" si="1"/>
        <v>NA</v>
      </c>
      <c r="AX23" s="162" t="str">
        <f t="shared" si="19"/>
        <v>NA</v>
      </c>
      <c r="AY23" s="250" t="str">
        <f t="shared" si="19"/>
        <v>NA</v>
      </c>
      <c r="AZ23" s="246">
        <f t="shared" si="20"/>
        <v>0.50440551819512436</v>
      </c>
      <c r="BA23" s="208">
        <f t="shared" si="24"/>
        <v>5.5439151867106115E-2</v>
      </c>
      <c r="BB23" s="209">
        <f t="shared" si="25"/>
        <v>1.8035834679179113E-2</v>
      </c>
      <c r="BC23" s="209">
        <f t="shared" si="26"/>
        <v>0</v>
      </c>
      <c r="BD23" s="209">
        <f t="shared" si="27"/>
        <v>0</v>
      </c>
      <c r="BE23" s="209">
        <f t="shared" si="28"/>
        <v>0</v>
      </c>
      <c r="BF23" s="209">
        <f t="shared" si="29"/>
        <v>0</v>
      </c>
      <c r="BG23" s="209">
        <f t="shared" si="30"/>
        <v>0</v>
      </c>
      <c r="BH23" s="209">
        <f t="shared" si="31"/>
        <v>7.3474986546285231E-2</v>
      </c>
      <c r="BI23" s="209">
        <f t="shared" si="32"/>
        <v>7.3474986546285231E-2</v>
      </c>
      <c r="BJ23" s="210">
        <f t="shared" si="33"/>
        <v>0</v>
      </c>
      <c r="BK23" s="208">
        <f>[2]Feedstock!$G$22/'Overview Part 2'!$G22</f>
        <v>1.2545151141185906E-2</v>
      </c>
      <c r="BL23" s="209">
        <f>[2]Feedstock!$G$24/'Overview Part 2'!$G22</f>
        <v>1.2696896867601734E-2</v>
      </c>
      <c r="BM23" s="209">
        <f>[2]Feedstock!$G$26/'Overview Part 2'!$G22</f>
        <v>8.4574232550283165E-3</v>
      </c>
      <c r="BN23" s="209">
        <v>0</v>
      </c>
      <c r="BO23" s="209">
        <v>0</v>
      </c>
      <c r="BP23" s="209">
        <v>0</v>
      </c>
      <c r="BQ23" s="209">
        <v>0</v>
      </c>
      <c r="BR23" s="209">
        <f t="shared" si="36"/>
        <v>3.3699471263815957E-2</v>
      </c>
      <c r="BS23" s="209">
        <f t="shared" si="37"/>
        <v>3.3699471263815957E-2</v>
      </c>
      <c r="BT23" s="210">
        <f t="shared" si="38"/>
        <v>0</v>
      </c>
      <c r="BU23" s="123">
        <f t="shared" si="40"/>
        <v>4.2894000725920207E-2</v>
      </c>
      <c r="BV23" s="124">
        <f t="shared" si="40"/>
        <v>5.3389378115773784E-3</v>
      </c>
      <c r="BW23" s="124">
        <f t="shared" si="40"/>
        <v>-8.4574232550283165E-3</v>
      </c>
      <c r="BX23" s="124">
        <f t="shared" si="40"/>
        <v>0</v>
      </c>
      <c r="BY23" s="124">
        <f t="shared" si="40"/>
        <v>0</v>
      </c>
      <c r="BZ23" s="124">
        <f t="shared" si="40"/>
        <v>0</v>
      </c>
      <c r="CA23" s="124">
        <f t="shared" si="40"/>
        <v>0</v>
      </c>
      <c r="CB23" s="124">
        <f t="shared" si="7"/>
        <v>3.9775515282469268E-2</v>
      </c>
      <c r="CC23" s="124">
        <f t="shared" si="8"/>
        <v>3.9775515282469268E-2</v>
      </c>
      <c r="CD23" s="125">
        <f t="shared" si="9"/>
        <v>0</v>
      </c>
      <c r="CE23" s="126">
        <f t="shared" ref="CE23:CK28" si="41">IF(BU23="NA","NA",BU23/$J22)</f>
        <v>1.0892912045621896E-2</v>
      </c>
      <c r="CF23" s="126">
        <f t="shared" si="41"/>
        <v>1.3558208377474632E-3</v>
      </c>
      <c r="CG23" s="126">
        <f t="shared" si="41"/>
        <v>-2.1477588028749749E-3</v>
      </c>
      <c r="CH23" s="126">
        <f t="shared" si="41"/>
        <v>0</v>
      </c>
      <c r="CI23" s="126">
        <f t="shared" si="41"/>
        <v>0</v>
      </c>
      <c r="CJ23" s="126">
        <f t="shared" si="41"/>
        <v>0</v>
      </c>
      <c r="CK23" s="126">
        <f t="shared" si="41"/>
        <v>0</v>
      </c>
      <c r="CL23" s="127">
        <f t="shared" si="11"/>
        <v>1.0100974080494384E-2</v>
      </c>
      <c r="CM23" s="127">
        <f t="shared" si="12"/>
        <v>1.0100974080494384E-2</v>
      </c>
      <c r="CN23" s="127">
        <f t="shared" si="13"/>
        <v>0</v>
      </c>
    </row>
    <row r="24" spans="1:98">
      <c r="A24" s="7"/>
      <c r="B24" s="124">
        <v>66.229166666664241</v>
      </c>
      <c r="C24" s="125">
        <f t="shared" si="35"/>
        <v>3.2291666666642413</v>
      </c>
      <c r="D24" s="129">
        <v>0.8</v>
      </c>
      <c r="E24" s="170">
        <v>0.05</v>
      </c>
      <c r="F24" s="131">
        <f t="shared" si="22"/>
        <v>1.3259668508278765E-2</v>
      </c>
      <c r="G24" s="132">
        <f t="shared" si="14"/>
        <v>60.333333333372138</v>
      </c>
      <c r="H24" s="112">
        <v>296.97500000000002</v>
      </c>
      <c r="I24" s="112">
        <v>163.063915918383</v>
      </c>
      <c r="J24" s="130">
        <f t="shared" si="23"/>
        <v>4.9222375690576081</v>
      </c>
      <c r="K24" s="130">
        <f t="shared" si="23"/>
        <v>2.7027168384244993</v>
      </c>
      <c r="L24" s="77">
        <v>7.84</v>
      </c>
      <c r="M24" s="124">
        <v>0</v>
      </c>
      <c r="N24" s="124">
        <v>2</v>
      </c>
      <c r="O24" s="124">
        <v>0</v>
      </c>
      <c r="P24" s="124">
        <v>2</v>
      </c>
      <c r="Q24" s="79">
        <v>7.33</v>
      </c>
      <c r="R24" s="133" t="s">
        <v>889</v>
      </c>
      <c r="S24" s="137" t="s">
        <v>889</v>
      </c>
      <c r="T24" s="138" t="s">
        <v>889</v>
      </c>
      <c r="U24" s="138" t="s">
        <v>889</v>
      </c>
      <c r="V24" s="138" t="s">
        <v>889</v>
      </c>
      <c r="W24" s="138" t="str">
        <f t="shared" si="0"/>
        <v>NA</v>
      </c>
      <c r="X24" s="138">
        <v>54.45</v>
      </c>
      <c r="Y24" s="246">
        <v>11.58</v>
      </c>
      <c r="Z24" s="136">
        <v>4.5445373661217436</v>
      </c>
      <c r="AA24" s="136">
        <v>1.1315289455318267</v>
      </c>
      <c r="AB24" s="136">
        <v>0</v>
      </c>
      <c r="AC24" s="136">
        <v>0</v>
      </c>
      <c r="AD24" s="136">
        <v>0</v>
      </c>
      <c r="AE24" s="136">
        <v>0</v>
      </c>
      <c r="AF24" s="136">
        <v>0</v>
      </c>
      <c r="AG24" s="136">
        <v>4.8475065238631929</v>
      </c>
      <c r="AH24" s="136">
        <v>1.7125843499941162</v>
      </c>
      <c r="AI24" s="136">
        <v>0</v>
      </c>
      <c r="AJ24" s="136">
        <v>0</v>
      </c>
      <c r="AK24" s="136">
        <v>0</v>
      </c>
      <c r="AL24" s="136">
        <v>0</v>
      </c>
      <c r="AM24" s="136">
        <v>0</v>
      </c>
      <c r="AN24" s="124">
        <f t="shared" si="15"/>
        <v>6.5600908738573089</v>
      </c>
      <c r="AO24" s="124">
        <f t="shared" si="16"/>
        <v>6.5600908738573089</v>
      </c>
      <c r="AP24" s="125">
        <f t="shared" si="17"/>
        <v>0</v>
      </c>
      <c r="AQ24" s="139">
        <v>3075</v>
      </c>
      <c r="AR24" s="140" t="s">
        <v>889</v>
      </c>
      <c r="AS24" s="135">
        <v>76.073668826250554</v>
      </c>
      <c r="AT24" s="135">
        <v>23.846534271936388</v>
      </c>
      <c r="AU24" s="135">
        <v>7.9796901813065757E-2</v>
      </c>
      <c r="AV24" s="136">
        <f t="shared" si="18"/>
        <v>0.95225806451684425</v>
      </c>
      <c r="AW24" s="135">
        <f t="shared" si="1"/>
        <v>0.72441764637180761</v>
      </c>
      <c r="AX24" s="162">
        <f t="shared" si="19"/>
        <v>0.15753954483759272</v>
      </c>
      <c r="AY24" s="250">
        <f t="shared" si="19"/>
        <v>0.28691391387633031</v>
      </c>
      <c r="AZ24" s="246" t="str">
        <f t="shared" si="20"/>
        <v>NA</v>
      </c>
      <c r="BA24" s="208">
        <f t="shared" si="24"/>
        <v>7.5058165530841298E-2</v>
      </c>
      <c r="BB24" s="209">
        <f t="shared" si="25"/>
        <v>2.6517435096703006E-2</v>
      </c>
      <c r="BC24" s="209">
        <f t="shared" si="26"/>
        <v>0</v>
      </c>
      <c r="BD24" s="209">
        <f t="shared" si="27"/>
        <v>0</v>
      </c>
      <c r="BE24" s="209">
        <f t="shared" si="28"/>
        <v>0</v>
      </c>
      <c r="BF24" s="209">
        <f t="shared" si="29"/>
        <v>0</v>
      </c>
      <c r="BG24" s="209">
        <f t="shared" si="30"/>
        <v>0</v>
      </c>
      <c r="BH24" s="209">
        <f t="shared" si="31"/>
        <v>0.10157560062754431</v>
      </c>
      <c r="BI24" s="209">
        <f t="shared" si="32"/>
        <v>0.10157560062754431</v>
      </c>
      <c r="BJ24" s="210">
        <f t="shared" si="33"/>
        <v>0</v>
      </c>
      <c r="BK24" s="208">
        <f>[2]Feedstock!$G$22/'Overview Part 2'!$G23</f>
        <v>1.4649499074566547E-2</v>
      </c>
      <c r="BL24" s="209">
        <f>[2]Feedstock!$G$24/'Overview Part 2'!$G23</f>
        <v>1.4826698922833019E-2</v>
      </c>
      <c r="BM24" s="209">
        <f>[2]Feedstock!$G$26/'Overview Part 2'!$G23</f>
        <v>9.8760878010468369E-3</v>
      </c>
      <c r="BN24" s="209">
        <v>0</v>
      </c>
      <c r="BO24" s="209">
        <v>0</v>
      </c>
      <c r="BP24" s="209">
        <v>0</v>
      </c>
      <c r="BQ24" s="209">
        <v>0</v>
      </c>
      <c r="BR24" s="209">
        <f t="shared" si="36"/>
        <v>3.9352285798446407E-2</v>
      </c>
      <c r="BS24" s="209">
        <f t="shared" si="37"/>
        <v>3.9352285798446407E-2</v>
      </c>
      <c r="BT24" s="210">
        <f t="shared" si="38"/>
        <v>0</v>
      </c>
      <c r="BU24" s="123">
        <f t="shared" si="40"/>
        <v>6.0408666456274754E-2</v>
      </c>
      <c r="BV24" s="124">
        <f t="shared" si="40"/>
        <v>1.1690736173869986E-2</v>
      </c>
      <c r="BW24" s="124">
        <f t="shared" si="40"/>
        <v>-9.8760878010468369E-3</v>
      </c>
      <c r="BX24" s="124">
        <f t="shared" si="40"/>
        <v>0</v>
      </c>
      <c r="BY24" s="124">
        <f t="shared" si="40"/>
        <v>0</v>
      </c>
      <c r="BZ24" s="124">
        <f t="shared" si="40"/>
        <v>0</v>
      </c>
      <c r="CA24" s="124">
        <f t="shared" si="40"/>
        <v>0</v>
      </c>
      <c r="CB24" s="124">
        <f t="shared" si="7"/>
        <v>6.2223314829097896E-2</v>
      </c>
      <c r="CC24" s="124">
        <f t="shared" si="8"/>
        <v>6.2223314829097896E-2</v>
      </c>
      <c r="CD24" s="125">
        <f t="shared" si="9"/>
        <v>0</v>
      </c>
      <c r="CE24" s="126">
        <f t="shared" si="41"/>
        <v>1.3137109325582336E-2</v>
      </c>
      <c r="CF24" s="126">
        <f t="shared" si="41"/>
        <v>2.5423914849012079E-3</v>
      </c>
      <c r="CG24" s="126">
        <f t="shared" si="41"/>
        <v>-2.1477588028749753E-3</v>
      </c>
      <c r="CH24" s="126">
        <f t="shared" si="41"/>
        <v>0</v>
      </c>
      <c r="CI24" s="126">
        <f t="shared" si="41"/>
        <v>0</v>
      </c>
      <c r="CJ24" s="126">
        <f t="shared" si="41"/>
        <v>0</v>
      </c>
      <c r="CK24" s="126">
        <f t="shared" si="41"/>
        <v>0</v>
      </c>
      <c r="CL24" s="127">
        <f t="shared" si="11"/>
        <v>1.3531742007608569E-2</v>
      </c>
      <c r="CM24" s="127">
        <f t="shared" si="12"/>
        <v>1.3531742007608569E-2</v>
      </c>
      <c r="CN24" s="127">
        <f t="shared" si="13"/>
        <v>0</v>
      </c>
    </row>
    <row r="25" spans="1:98">
      <c r="A25" s="7"/>
      <c r="B25" s="124">
        <v>70</v>
      </c>
      <c r="C25" s="125">
        <f t="shared" si="35"/>
        <v>3.7708333333357587</v>
      </c>
      <c r="D25" s="129">
        <v>1</v>
      </c>
      <c r="E25" s="170">
        <v>0.05</v>
      </c>
      <c r="F25" s="131">
        <f t="shared" si="22"/>
        <v>1.5483870967753565E-2</v>
      </c>
      <c r="G25" s="132">
        <f t="shared" si="14"/>
        <v>64.583333333284827</v>
      </c>
      <c r="H25" s="112">
        <v>296.97500000000002</v>
      </c>
      <c r="I25" s="112">
        <v>163.063915918383</v>
      </c>
      <c r="J25" s="130">
        <f t="shared" si="23"/>
        <v>4.598322580648615</v>
      </c>
      <c r="K25" s="130">
        <f t="shared" si="23"/>
        <v>2.5248606335768589</v>
      </c>
      <c r="L25" s="77">
        <v>7.61</v>
      </c>
      <c r="M25" s="124">
        <v>0</v>
      </c>
      <c r="N25" s="124">
        <v>2</v>
      </c>
      <c r="O25" s="124">
        <v>0</v>
      </c>
      <c r="P25" s="124">
        <v>2</v>
      </c>
      <c r="Q25" s="79">
        <v>7.19</v>
      </c>
      <c r="R25" s="133" t="s">
        <v>889</v>
      </c>
      <c r="S25" s="137" t="s">
        <v>889</v>
      </c>
      <c r="T25" s="138" t="s">
        <v>889</v>
      </c>
      <c r="U25" s="138" t="s">
        <v>889</v>
      </c>
      <c r="V25" s="138" t="s">
        <v>889</v>
      </c>
      <c r="W25" s="138" t="str">
        <f t="shared" si="0"/>
        <v>NA</v>
      </c>
      <c r="X25" s="138">
        <v>52.99</v>
      </c>
      <c r="Y25" s="246">
        <v>11.06</v>
      </c>
      <c r="Z25" s="136">
        <v>2.8471089151098319</v>
      </c>
      <c r="AA25" s="136">
        <v>0.83924514960660013</v>
      </c>
      <c r="AB25" s="136">
        <v>0</v>
      </c>
      <c r="AC25" s="136">
        <v>0</v>
      </c>
      <c r="AD25" s="136">
        <v>0</v>
      </c>
      <c r="AE25" s="136">
        <v>0</v>
      </c>
      <c r="AF25" s="136">
        <v>0</v>
      </c>
      <c r="AG25" s="136">
        <v>3.0369161761171539</v>
      </c>
      <c r="AH25" s="136">
        <v>1.2702088750802598</v>
      </c>
      <c r="AI25" s="136">
        <v>0</v>
      </c>
      <c r="AJ25" s="136">
        <v>0</v>
      </c>
      <c r="AK25" s="136">
        <v>0</v>
      </c>
      <c r="AL25" s="136">
        <v>0</v>
      </c>
      <c r="AM25" s="136">
        <v>0</v>
      </c>
      <c r="AN25" s="124">
        <f t="shared" si="15"/>
        <v>4.3071250511974135</v>
      </c>
      <c r="AO25" s="124">
        <f t="shared" si="16"/>
        <v>4.3071250511974135</v>
      </c>
      <c r="AP25" s="125">
        <f t="shared" si="17"/>
        <v>0</v>
      </c>
      <c r="AQ25" s="139" t="s">
        <v>889</v>
      </c>
      <c r="AR25" s="140" t="s">
        <v>1024</v>
      </c>
      <c r="AS25" s="140" t="s">
        <v>889</v>
      </c>
      <c r="AT25" s="140" t="s">
        <v>889</v>
      </c>
      <c r="AU25" s="140" t="s">
        <v>889</v>
      </c>
      <c r="AV25" s="136" t="str">
        <f t="shared" si="18"/>
        <v>NA</v>
      </c>
      <c r="AW25" s="135" t="str">
        <f t="shared" si="1"/>
        <v>NA</v>
      </c>
      <c r="AX25" s="135" t="str">
        <f t="shared" si="19"/>
        <v>NA</v>
      </c>
      <c r="AY25" s="246" t="str">
        <f t="shared" si="19"/>
        <v>NA</v>
      </c>
      <c r="AZ25" s="246" t="str">
        <f t="shared" si="20"/>
        <v>NA</v>
      </c>
      <c r="BA25" s="208">
        <f t="shared" si="24"/>
        <v>5.0335627228428742E-2</v>
      </c>
      <c r="BB25" s="209">
        <f t="shared" si="25"/>
        <v>2.1053185774797395E-2</v>
      </c>
      <c r="BC25" s="209">
        <f t="shared" si="26"/>
        <v>0</v>
      </c>
      <c r="BD25" s="209">
        <f t="shared" si="27"/>
        <v>0</v>
      </c>
      <c r="BE25" s="209">
        <f t="shared" si="28"/>
        <v>0</v>
      </c>
      <c r="BF25" s="209">
        <f t="shared" si="29"/>
        <v>0</v>
      </c>
      <c r="BG25" s="209">
        <f t="shared" si="30"/>
        <v>0</v>
      </c>
      <c r="BH25" s="209">
        <f t="shared" si="31"/>
        <v>7.1388813003226137E-2</v>
      </c>
      <c r="BI25" s="209">
        <f t="shared" si="32"/>
        <v>7.1388813003226137E-2</v>
      </c>
      <c r="BJ25" s="210">
        <f t="shared" si="33"/>
        <v>0</v>
      </c>
      <c r="BK25" s="208">
        <f>[2]Feedstock!$G$22/'Overview Part 2'!$G24</f>
        <v>1.5681438926482383E-2</v>
      </c>
      <c r="BL25" s="209">
        <f>[2]Feedstock!$G$24/'Overview Part 2'!$G24</f>
        <v>1.5871121084502168E-2</v>
      </c>
      <c r="BM25" s="209">
        <f>[2]Feedstock!$G$26/'Overview Part 2'!$G24</f>
        <v>1.0571779068785396E-2</v>
      </c>
      <c r="BN25" s="209">
        <v>0</v>
      </c>
      <c r="BO25" s="209">
        <v>0</v>
      </c>
      <c r="BP25" s="209">
        <v>0</v>
      </c>
      <c r="BQ25" s="209">
        <v>0</v>
      </c>
      <c r="BR25" s="209">
        <f t="shared" si="36"/>
        <v>4.2124339079769951E-2</v>
      </c>
      <c r="BS25" s="209">
        <f t="shared" si="37"/>
        <v>4.2124339079769951E-2</v>
      </c>
      <c r="BT25" s="210">
        <f t="shared" si="38"/>
        <v>0</v>
      </c>
      <c r="BU25" s="123">
        <f t="shared" si="40"/>
        <v>3.4654188301946359E-2</v>
      </c>
      <c r="BV25" s="124">
        <f t="shared" si="40"/>
        <v>5.1820646902952273E-3</v>
      </c>
      <c r="BW25" s="124">
        <f t="shared" si="40"/>
        <v>-1.0571779068785396E-2</v>
      </c>
      <c r="BX25" s="124">
        <f t="shared" si="40"/>
        <v>0</v>
      </c>
      <c r="BY25" s="124">
        <f t="shared" si="40"/>
        <v>0</v>
      </c>
      <c r="BZ25" s="124">
        <f t="shared" si="40"/>
        <v>0</v>
      </c>
      <c r="CA25" s="124">
        <f t="shared" si="40"/>
        <v>0</v>
      </c>
      <c r="CB25" s="124">
        <f t="shared" si="7"/>
        <v>2.9264473923456186E-2</v>
      </c>
      <c r="CC25" s="124">
        <f t="shared" si="8"/>
        <v>2.9264473923456186E-2</v>
      </c>
      <c r="CD25" s="125">
        <f t="shared" si="9"/>
        <v>0</v>
      </c>
      <c r="CE25" s="126">
        <f t="shared" si="41"/>
        <v>7.0403323317409713E-3</v>
      </c>
      <c r="CF25" s="126">
        <f t="shared" si="41"/>
        <v>1.0527863837517628E-3</v>
      </c>
      <c r="CG25" s="126">
        <f t="shared" si="41"/>
        <v>-2.1477588028749749E-3</v>
      </c>
      <c r="CH25" s="126">
        <f t="shared" si="41"/>
        <v>0</v>
      </c>
      <c r="CI25" s="126">
        <f t="shared" si="41"/>
        <v>0</v>
      </c>
      <c r="CJ25" s="126">
        <f t="shared" si="41"/>
        <v>0</v>
      </c>
      <c r="CK25" s="126">
        <f t="shared" si="41"/>
        <v>0</v>
      </c>
      <c r="CL25" s="127">
        <f t="shared" si="11"/>
        <v>5.9453599126177599E-3</v>
      </c>
      <c r="CM25" s="127">
        <f t="shared" si="12"/>
        <v>5.9453599126177599E-3</v>
      </c>
      <c r="CN25" s="127">
        <f t="shared" si="13"/>
        <v>0</v>
      </c>
    </row>
    <row r="26" spans="1:98">
      <c r="A26" s="7"/>
      <c r="B26" s="124">
        <v>73.229166666664241</v>
      </c>
      <c r="C26" s="125">
        <f t="shared" si="35"/>
        <v>3.2291666666642413</v>
      </c>
      <c r="D26" s="129">
        <v>1</v>
      </c>
      <c r="E26" s="170">
        <v>0.05</v>
      </c>
      <c r="F26" s="131">
        <f t="shared" si="22"/>
        <v>1.3259668508278765E-2</v>
      </c>
      <c r="G26" s="132">
        <f t="shared" si="14"/>
        <v>75.416666666715173</v>
      </c>
      <c r="H26" s="112">
        <v>296.97500000000002</v>
      </c>
      <c r="I26" s="112">
        <v>163.063915918383</v>
      </c>
      <c r="J26" s="130">
        <f t="shared" si="23"/>
        <v>3.9377900552460865</v>
      </c>
      <c r="K26" s="130">
        <f t="shared" si="23"/>
        <v>2.1621734707395994</v>
      </c>
      <c r="L26" s="77">
        <v>7.26</v>
      </c>
      <c r="M26" s="124">
        <v>0</v>
      </c>
      <c r="N26" s="124">
        <v>2</v>
      </c>
      <c r="O26" s="124">
        <v>0</v>
      </c>
      <c r="P26" s="124">
        <v>2</v>
      </c>
      <c r="Q26" s="79">
        <v>7.2</v>
      </c>
      <c r="R26" s="133" t="s">
        <v>889</v>
      </c>
      <c r="S26" s="137" t="s">
        <v>889</v>
      </c>
      <c r="T26" s="138" t="s">
        <v>889</v>
      </c>
      <c r="U26" s="138" t="s">
        <v>889</v>
      </c>
      <c r="V26" s="138" t="s">
        <v>889</v>
      </c>
      <c r="W26" s="138" t="str">
        <f t="shared" si="0"/>
        <v>NA</v>
      </c>
      <c r="X26" s="138">
        <v>45.4</v>
      </c>
      <c r="Y26" s="246">
        <v>11.08</v>
      </c>
      <c r="Z26" s="136">
        <v>2.9399209075565045</v>
      </c>
      <c r="AA26" s="136">
        <v>0.95712236473451484</v>
      </c>
      <c r="AB26" s="136">
        <v>0</v>
      </c>
      <c r="AC26" s="136">
        <v>0</v>
      </c>
      <c r="AD26" s="136">
        <v>0</v>
      </c>
      <c r="AE26" s="136">
        <v>0</v>
      </c>
      <c r="AF26" s="136">
        <v>0</v>
      </c>
      <c r="AG26" s="136">
        <v>3.1359156347269379</v>
      </c>
      <c r="AH26" s="136">
        <v>1.4486176331116982</v>
      </c>
      <c r="AI26" s="136">
        <v>0</v>
      </c>
      <c r="AJ26" s="136">
        <v>0</v>
      </c>
      <c r="AK26" s="136">
        <v>0</v>
      </c>
      <c r="AL26" s="136">
        <v>0</v>
      </c>
      <c r="AM26" s="136">
        <v>0</v>
      </c>
      <c r="AN26" s="124">
        <f t="shared" si="15"/>
        <v>4.5845332678386361</v>
      </c>
      <c r="AO26" s="124">
        <f t="shared" si="16"/>
        <v>4.5845332678386361</v>
      </c>
      <c r="AP26" s="125">
        <f t="shared" si="17"/>
        <v>0</v>
      </c>
      <c r="AQ26" s="139">
        <v>1520</v>
      </c>
      <c r="AR26" s="140" t="s">
        <v>1024</v>
      </c>
      <c r="AS26" s="135">
        <v>73.74691205956411</v>
      </c>
      <c r="AT26" s="135">
        <v>25.945926388667694</v>
      </c>
      <c r="AU26" s="135">
        <v>0.30716155176818494</v>
      </c>
      <c r="AV26" s="136">
        <f t="shared" si="18"/>
        <v>0.47070967741970837</v>
      </c>
      <c r="AW26" s="135">
        <f t="shared" si="1"/>
        <v>0.34713385186257029</v>
      </c>
      <c r="AX26" s="162">
        <f t="shared" si="19"/>
        <v>7.5491409263767961E-2</v>
      </c>
      <c r="AY26" s="250">
        <f t="shared" si="19"/>
        <v>0.13748634171970159</v>
      </c>
      <c r="AZ26" s="246" t="str">
        <f t="shared" si="20"/>
        <v>NA</v>
      </c>
      <c r="BA26" s="208">
        <f t="shared" si="24"/>
        <v>4.8556113053872925E-2</v>
      </c>
      <c r="BB26" s="209">
        <f t="shared" si="25"/>
        <v>2.2430208512714111E-2</v>
      </c>
      <c r="BC26" s="209">
        <f t="shared" si="26"/>
        <v>0</v>
      </c>
      <c r="BD26" s="209">
        <f t="shared" si="27"/>
        <v>0</v>
      </c>
      <c r="BE26" s="209">
        <f t="shared" si="28"/>
        <v>0</v>
      </c>
      <c r="BF26" s="209">
        <f t="shared" si="29"/>
        <v>0</v>
      </c>
      <c r="BG26" s="209">
        <f t="shared" si="30"/>
        <v>0</v>
      </c>
      <c r="BH26" s="209">
        <f t="shared" si="31"/>
        <v>7.0986321566587032E-2</v>
      </c>
      <c r="BI26" s="209">
        <f t="shared" si="32"/>
        <v>7.0986321566587032E-2</v>
      </c>
      <c r="BJ26" s="210">
        <f t="shared" si="33"/>
        <v>0</v>
      </c>
      <c r="BK26" s="208">
        <f>[2]Feedstock!$G$22/'Overview Part 2'!$G25</f>
        <v>1.4649499074566547E-2</v>
      </c>
      <c r="BL26" s="209">
        <f>[2]Feedstock!$G$24/'Overview Part 2'!$G25</f>
        <v>1.4826698922833019E-2</v>
      </c>
      <c r="BM26" s="209">
        <f>[2]Feedstock!$G$26/'Overview Part 2'!$G25</f>
        <v>9.8760878010468369E-3</v>
      </c>
      <c r="BN26" s="209">
        <v>0</v>
      </c>
      <c r="BO26" s="209">
        <v>0</v>
      </c>
      <c r="BP26" s="209">
        <v>0</v>
      </c>
      <c r="BQ26" s="209">
        <v>0</v>
      </c>
      <c r="BR26" s="209">
        <f t="shared" si="36"/>
        <v>3.9352285798446407E-2</v>
      </c>
      <c r="BS26" s="209">
        <f t="shared" si="37"/>
        <v>3.9352285798446407E-2</v>
      </c>
      <c r="BT26" s="210">
        <f t="shared" si="38"/>
        <v>0</v>
      </c>
      <c r="BU26" s="123">
        <f t="shared" si="40"/>
        <v>3.3906613979306374E-2</v>
      </c>
      <c r="BV26" s="124">
        <f t="shared" si="40"/>
        <v>7.6035095898810915E-3</v>
      </c>
      <c r="BW26" s="124">
        <f t="shared" si="40"/>
        <v>-9.8760878010468369E-3</v>
      </c>
      <c r="BX26" s="124">
        <f t="shared" si="40"/>
        <v>0</v>
      </c>
      <c r="BY26" s="124">
        <f t="shared" si="40"/>
        <v>0</v>
      </c>
      <c r="BZ26" s="124">
        <f t="shared" si="40"/>
        <v>0</v>
      </c>
      <c r="CA26" s="124">
        <f t="shared" si="40"/>
        <v>0</v>
      </c>
      <c r="CB26" s="124">
        <f t="shared" si="7"/>
        <v>3.1634035768140625E-2</v>
      </c>
      <c r="CC26" s="124">
        <f t="shared" si="8"/>
        <v>3.1634035768140625E-2</v>
      </c>
      <c r="CD26" s="125">
        <f t="shared" si="9"/>
        <v>0</v>
      </c>
      <c r="CE26" s="126">
        <f t="shared" si="41"/>
        <v>7.373691902781576E-3</v>
      </c>
      <c r="CF26" s="126">
        <f t="shared" si="41"/>
        <v>1.6535398412193562E-3</v>
      </c>
      <c r="CG26" s="126">
        <f t="shared" si="41"/>
        <v>-2.1477588028749753E-3</v>
      </c>
      <c r="CH26" s="126">
        <f t="shared" si="41"/>
        <v>0</v>
      </c>
      <c r="CI26" s="126">
        <f t="shared" si="41"/>
        <v>0</v>
      </c>
      <c r="CJ26" s="126">
        <f t="shared" si="41"/>
        <v>0</v>
      </c>
      <c r="CK26" s="126">
        <f t="shared" si="41"/>
        <v>0</v>
      </c>
      <c r="CL26" s="127">
        <f t="shared" si="11"/>
        <v>6.8794729411259569E-3</v>
      </c>
      <c r="CM26" s="127">
        <f t="shared" si="12"/>
        <v>6.8794729411259569E-3</v>
      </c>
      <c r="CN26" s="127">
        <f t="shared" si="13"/>
        <v>0</v>
      </c>
    </row>
    <row r="27" spans="1:98" s="7" customFormat="1">
      <c r="B27" s="263">
        <v>77</v>
      </c>
      <c r="C27" s="125">
        <f t="shared" si="35"/>
        <v>3.7708333333357587</v>
      </c>
      <c r="D27" s="129">
        <v>0.8</v>
      </c>
      <c r="E27" s="170">
        <v>0.05</v>
      </c>
      <c r="F27" s="131">
        <f t="shared" si="22"/>
        <v>1.5483870967753565E-2</v>
      </c>
      <c r="G27" s="132">
        <f>D27/F27</f>
        <v>51.666666666627862</v>
      </c>
      <c r="H27" s="112">
        <v>296.97500000000002</v>
      </c>
      <c r="I27" s="112">
        <v>163.063915918383</v>
      </c>
      <c r="J27" s="130">
        <f t="shared" si="23"/>
        <v>5.7479032258107692</v>
      </c>
      <c r="K27" s="130">
        <f t="shared" si="23"/>
        <v>3.1560757919710736</v>
      </c>
      <c r="L27" s="77">
        <v>7.55</v>
      </c>
      <c r="M27" s="124">
        <v>0</v>
      </c>
      <c r="N27" s="124">
        <v>2</v>
      </c>
      <c r="O27" s="124">
        <v>0</v>
      </c>
      <c r="P27" s="124">
        <v>2</v>
      </c>
      <c r="Q27" s="79">
        <v>7.23</v>
      </c>
      <c r="R27" s="133" t="s">
        <v>889</v>
      </c>
      <c r="S27" s="142">
        <v>30.058183256052267</v>
      </c>
      <c r="T27" s="136">
        <v>22.057225302377827</v>
      </c>
      <c r="U27" s="136">
        <v>0.38836026768978471</v>
      </c>
      <c r="V27" s="136">
        <v>0.3424852667379224</v>
      </c>
      <c r="W27" s="136">
        <f t="shared" si="0"/>
        <v>0.73381764674472016</v>
      </c>
      <c r="X27" s="136">
        <v>39.68</v>
      </c>
      <c r="Y27" s="246">
        <v>11.16</v>
      </c>
      <c r="Z27" s="136">
        <v>2.4347107281071061</v>
      </c>
      <c r="AA27" s="136">
        <v>1.5067511337199484</v>
      </c>
      <c r="AB27" s="136">
        <v>0</v>
      </c>
      <c r="AC27" s="136">
        <v>0</v>
      </c>
      <c r="AD27" s="136">
        <v>0</v>
      </c>
      <c r="AE27" s="136">
        <v>0</v>
      </c>
      <c r="AF27" s="136">
        <v>0</v>
      </c>
      <c r="AG27" s="136">
        <v>2.5970247766475798</v>
      </c>
      <c r="AH27" s="136">
        <v>2.2804882023869486</v>
      </c>
      <c r="AI27" s="136">
        <v>0</v>
      </c>
      <c r="AJ27" s="136">
        <v>0</v>
      </c>
      <c r="AK27" s="136">
        <v>0</v>
      </c>
      <c r="AL27" s="136">
        <v>0</v>
      </c>
      <c r="AM27" s="136">
        <v>0</v>
      </c>
      <c r="AN27" s="124">
        <f t="shared" si="15"/>
        <v>4.8775129790345284</v>
      </c>
      <c r="AO27" s="124">
        <f t="shared" si="16"/>
        <v>4.8775129790345284</v>
      </c>
      <c r="AP27" s="125">
        <f t="shared" si="17"/>
        <v>0</v>
      </c>
      <c r="AQ27" s="139" t="s">
        <v>889</v>
      </c>
      <c r="AR27" s="140" t="s">
        <v>1024</v>
      </c>
      <c r="AS27" s="140" t="s">
        <v>889</v>
      </c>
      <c r="AT27" s="140" t="s">
        <v>889</v>
      </c>
      <c r="AU27" s="140" t="s">
        <v>889</v>
      </c>
      <c r="AV27" s="136" t="str">
        <f t="shared" si="18"/>
        <v>NA</v>
      </c>
      <c r="AW27" s="135" t="str">
        <f t="shared" si="1"/>
        <v>NA</v>
      </c>
      <c r="AX27" s="135" t="str">
        <f t="shared" si="19"/>
        <v>NA</v>
      </c>
      <c r="AY27" s="246" t="str">
        <f t="shared" si="19"/>
        <v>NA</v>
      </c>
      <c r="AZ27" s="246">
        <f t="shared" si="20"/>
        <v>0.67319210809345398</v>
      </c>
      <c r="BA27" s="208">
        <f t="shared" si="24"/>
        <v>3.4435687646133605E-2</v>
      </c>
      <c r="BB27" s="209">
        <f t="shared" si="25"/>
        <v>3.0238517600691472E-2</v>
      </c>
      <c r="BC27" s="209">
        <f t="shared" si="26"/>
        <v>0</v>
      </c>
      <c r="BD27" s="209">
        <f t="shared" si="27"/>
        <v>0</v>
      </c>
      <c r="BE27" s="209">
        <f t="shared" si="28"/>
        <v>0</v>
      </c>
      <c r="BF27" s="209">
        <f t="shared" si="29"/>
        <v>0</v>
      </c>
      <c r="BG27" s="209">
        <f t="shared" si="30"/>
        <v>0</v>
      </c>
      <c r="BH27" s="209">
        <f t="shared" si="31"/>
        <v>6.4674205246825073E-2</v>
      </c>
      <c r="BI27" s="209">
        <f t="shared" si="32"/>
        <v>6.4674205246825073E-2</v>
      </c>
      <c r="BJ27" s="210">
        <f t="shared" si="33"/>
        <v>0</v>
      </c>
      <c r="BK27" s="208">
        <f>[2]Feedstock!$G$22/'Overview Part 2'!$G26</f>
        <v>1.2545151141185906E-2</v>
      </c>
      <c r="BL27" s="209">
        <f>[2]Feedstock!$G$24/'Overview Part 2'!$G26</f>
        <v>1.2696896867601734E-2</v>
      </c>
      <c r="BM27" s="209">
        <f>[2]Feedstock!$G$26/'Overview Part 2'!$G26</f>
        <v>8.4574232550283165E-3</v>
      </c>
      <c r="BN27" s="209">
        <v>0</v>
      </c>
      <c r="BO27" s="209">
        <v>0</v>
      </c>
      <c r="BP27" s="209">
        <v>0</v>
      </c>
      <c r="BQ27" s="209">
        <v>0</v>
      </c>
      <c r="BR27" s="209">
        <f t="shared" si="36"/>
        <v>3.3699471263815957E-2</v>
      </c>
      <c r="BS27" s="209">
        <f t="shared" si="37"/>
        <v>3.3699471263815957E-2</v>
      </c>
      <c r="BT27" s="210">
        <f t="shared" si="38"/>
        <v>0</v>
      </c>
      <c r="BU27" s="123">
        <f t="shared" si="40"/>
        <v>2.1890536504947697E-2</v>
      </c>
      <c r="BV27" s="124">
        <f t="shared" si="40"/>
        <v>1.7541620733089736E-2</v>
      </c>
      <c r="BW27" s="124">
        <f t="shared" si="40"/>
        <v>-8.4574232550283165E-3</v>
      </c>
      <c r="BX27" s="124">
        <f t="shared" si="40"/>
        <v>0</v>
      </c>
      <c r="BY27" s="124">
        <f t="shared" si="40"/>
        <v>0</v>
      </c>
      <c r="BZ27" s="124">
        <f t="shared" si="40"/>
        <v>0</v>
      </c>
      <c r="CA27" s="124">
        <f t="shared" si="40"/>
        <v>0</v>
      </c>
      <c r="CB27" s="124">
        <f t="shared" si="7"/>
        <v>3.0974733983009116E-2</v>
      </c>
      <c r="CC27" s="124">
        <f t="shared" si="8"/>
        <v>3.0974733983009116E-2</v>
      </c>
      <c r="CD27" s="125">
        <f t="shared" si="9"/>
        <v>0</v>
      </c>
      <c r="CE27" s="126">
        <f t="shared" si="41"/>
        <v>5.5590918250667583E-3</v>
      </c>
      <c r="CF27" s="126">
        <f t="shared" si="41"/>
        <v>4.454686635647338E-3</v>
      </c>
      <c r="CG27" s="126">
        <f t="shared" si="41"/>
        <v>-2.1477588028749749E-3</v>
      </c>
      <c r="CH27" s="126">
        <f t="shared" si="41"/>
        <v>0</v>
      </c>
      <c r="CI27" s="126">
        <f t="shared" si="41"/>
        <v>0</v>
      </c>
      <c r="CJ27" s="126">
        <f t="shared" si="41"/>
        <v>0</v>
      </c>
      <c r="CK27" s="126">
        <f t="shared" si="41"/>
        <v>0</v>
      </c>
      <c r="CL27" s="127">
        <f t="shared" si="11"/>
        <v>7.8660196578391219E-3</v>
      </c>
      <c r="CM27" s="127">
        <f t="shared" si="12"/>
        <v>7.8660196578391219E-3</v>
      </c>
      <c r="CN27" s="127">
        <f t="shared" si="13"/>
        <v>0</v>
      </c>
    </row>
    <row r="28" spans="1:98">
      <c r="A28" s="7"/>
      <c r="B28" s="263">
        <v>80.229166666664241</v>
      </c>
      <c r="C28" s="125">
        <f t="shared" si="35"/>
        <v>3.2291666666642413</v>
      </c>
      <c r="D28" s="129">
        <v>0.8</v>
      </c>
      <c r="E28" s="170">
        <v>0.05</v>
      </c>
      <c r="F28" s="131">
        <f t="shared" si="22"/>
        <v>-6.2321474941575501E-4</v>
      </c>
      <c r="G28" s="132" t="s">
        <v>889</v>
      </c>
      <c r="H28" s="264" t="s">
        <v>889</v>
      </c>
      <c r="I28" s="264" t="s">
        <v>889</v>
      </c>
      <c r="J28" s="265" t="s">
        <v>889</v>
      </c>
      <c r="K28" s="265" t="s">
        <v>889</v>
      </c>
      <c r="L28" s="77">
        <v>7.24</v>
      </c>
      <c r="M28" s="266" t="s">
        <v>889</v>
      </c>
      <c r="N28" s="266" t="s">
        <v>889</v>
      </c>
      <c r="O28" s="266" t="s">
        <v>889</v>
      </c>
      <c r="P28" s="266" t="s">
        <v>889</v>
      </c>
      <c r="Q28" s="267" t="s">
        <v>889</v>
      </c>
      <c r="R28" s="268" t="s">
        <v>889</v>
      </c>
      <c r="S28" s="142">
        <v>53.216295100295</v>
      </c>
      <c r="T28" s="136">
        <v>41.708705991464356</v>
      </c>
      <c r="U28" s="136">
        <v>12.445247226851496</v>
      </c>
      <c r="V28" s="136">
        <v>11.012542995205729</v>
      </c>
      <c r="W28" s="136">
        <f t="shared" si="0"/>
        <v>0.78375816867478898</v>
      </c>
      <c r="X28" s="136">
        <v>77.19</v>
      </c>
      <c r="Y28" s="246">
        <v>13.74</v>
      </c>
      <c r="Z28" s="136">
        <v>2.9362344168999797</v>
      </c>
      <c r="AA28" s="136">
        <v>2.2451411428946293</v>
      </c>
      <c r="AB28" s="136">
        <v>0.42937633423106603</v>
      </c>
      <c r="AC28" s="136">
        <v>0</v>
      </c>
      <c r="AD28" s="136">
        <v>0</v>
      </c>
      <c r="AE28" s="136">
        <v>0</v>
      </c>
      <c r="AF28" s="136">
        <v>0</v>
      </c>
      <c r="AG28" s="136">
        <v>3.1319833780266451</v>
      </c>
      <c r="AH28" s="136">
        <v>3.3980514595161955</v>
      </c>
      <c r="AI28" s="136">
        <v>0.78068424405648373</v>
      </c>
      <c r="AJ28" s="136">
        <v>0</v>
      </c>
      <c r="AK28" s="136">
        <v>0</v>
      </c>
      <c r="AL28" s="136">
        <v>0</v>
      </c>
      <c r="AM28" s="136">
        <v>0</v>
      </c>
      <c r="AN28" s="124">
        <f t="shared" si="15"/>
        <v>7.3107190815993244</v>
      </c>
      <c r="AO28" s="124">
        <f t="shared" si="16"/>
        <v>7.3107190815993244</v>
      </c>
      <c r="AP28" s="125">
        <f t="shared" si="17"/>
        <v>0</v>
      </c>
      <c r="AQ28" s="139" t="s">
        <v>889</v>
      </c>
      <c r="AR28" s="140" t="s">
        <v>1024</v>
      </c>
      <c r="AS28" s="140" t="s">
        <v>889</v>
      </c>
      <c r="AT28" s="140" t="s">
        <v>889</v>
      </c>
      <c r="AU28" s="140" t="s">
        <v>889</v>
      </c>
      <c r="AV28" s="136" t="str">
        <f t="shared" si="18"/>
        <v>NA</v>
      </c>
      <c r="AW28" s="135" t="str">
        <f t="shared" si="1"/>
        <v>NA</v>
      </c>
      <c r="AX28" s="135" t="str">
        <f t="shared" si="19"/>
        <v>NA</v>
      </c>
      <c r="AY28" s="246" t="str">
        <f t="shared" si="19"/>
        <v>NA</v>
      </c>
      <c r="AZ28" s="246" t="s">
        <v>889</v>
      </c>
      <c r="BA28" s="208">
        <f t="shared" si="24"/>
        <v>6.0619033123141888E-2</v>
      </c>
      <c r="BB28" s="209">
        <f t="shared" si="25"/>
        <v>6.5768737926169316E-2</v>
      </c>
      <c r="BC28" s="209">
        <f t="shared" si="26"/>
        <v>1.5110017626911033E-2</v>
      </c>
      <c r="BD28" s="209">
        <f t="shared" si="27"/>
        <v>0</v>
      </c>
      <c r="BE28" s="209">
        <f t="shared" si="28"/>
        <v>0</v>
      </c>
      <c r="BF28" s="209">
        <f t="shared" si="29"/>
        <v>0</v>
      </c>
      <c r="BG28" s="209">
        <f t="shared" si="30"/>
        <v>0</v>
      </c>
      <c r="BH28" s="209">
        <f t="shared" si="31"/>
        <v>0.14149778867622223</v>
      </c>
      <c r="BI28" s="209">
        <f t="shared" si="32"/>
        <v>0.14149778867622223</v>
      </c>
      <c r="BJ28" s="210">
        <f t="shared" si="33"/>
        <v>0</v>
      </c>
      <c r="BK28" s="208">
        <f>[2]Feedstock!$G$22/'Overview Part 2'!$G27</f>
        <v>1.8311873843208187E-2</v>
      </c>
      <c r="BL28" s="209">
        <f>[2]Feedstock!$G$24/'Overview Part 2'!$G27</f>
        <v>1.8533373653541275E-2</v>
      </c>
      <c r="BM28" s="209">
        <f>[2]Feedstock!$G$26/'Overview Part 2'!$G27</f>
        <v>1.2345109751308547E-2</v>
      </c>
      <c r="BN28" s="209">
        <v>0</v>
      </c>
      <c r="BO28" s="209">
        <v>0</v>
      </c>
      <c r="BP28" s="209">
        <v>0</v>
      </c>
      <c r="BQ28" s="209">
        <v>0</v>
      </c>
      <c r="BR28" s="209">
        <f t="shared" si="36"/>
        <v>4.9190357248058009E-2</v>
      </c>
      <c r="BS28" s="209">
        <f t="shared" si="37"/>
        <v>4.9190357248058009E-2</v>
      </c>
      <c r="BT28" s="210">
        <f t="shared" si="38"/>
        <v>0</v>
      </c>
      <c r="BU28" s="123">
        <f t="shared" si="40"/>
        <v>4.2307159279933698E-2</v>
      </c>
      <c r="BV28" s="124">
        <f t="shared" si="40"/>
        <v>4.723536427262804E-2</v>
      </c>
      <c r="BW28" s="124">
        <f t="shared" si="40"/>
        <v>2.7649078756024868E-3</v>
      </c>
      <c r="BX28" s="124">
        <f t="shared" si="40"/>
        <v>0</v>
      </c>
      <c r="BY28" s="124">
        <f t="shared" si="40"/>
        <v>0</v>
      </c>
      <c r="BZ28" s="124">
        <f t="shared" si="40"/>
        <v>0</v>
      </c>
      <c r="CA28" s="124">
        <f t="shared" si="40"/>
        <v>0</v>
      </c>
      <c r="CB28" s="124">
        <f t="shared" si="7"/>
        <v>9.2307431428164222E-2</v>
      </c>
      <c r="CC28" s="124">
        <f t="shared" si="8"/>
        <v>9.2307431428164222E-2</v>
      </c>
      <c r="CD28" s="125">
        <f t="shared" si="9"/>
        <v>0</v>
      </c>
      <c r="CE28" s="126">
        <f t="shared" si="41"/>
        <v>7.3604508666664393E-3</v>
      </c>
      <c r="CF28" s="126">
        <f t="shared" si="41"/>
        <v>8.2178426492149695E-3</v>
      </c>
      <c r="CG28" s="126">
        <f t="shared" si="41"/>
        <v>4.8102895386038504E-4</v>
      </c>
      <c r="CH28" s="126">
        <f t="shared" si="41"/>
        <v>0</v>
      </c>
      <c r="CI28" s="126">
        <f t="shared" si="41"/>
        <v>0</v>
      </c>
      <c r="CJ28" s="126">
        <f t="shared" si="41"/>
        <v>0</v>
      </c>
      <c r="CK28" s="126">
        <f t="shared" si="41"/>
        <v>0</v>
      </c>
      <c r="CL28" s="127">
        <f t="shared" si="11"/>
        <v>1.6059322469741795E-2</v>
      </c>
      <c r="CM28" s="127">
        <f t="shared" si="12"/>
        <v>1.6059322469741795E-2</v>
      </c>
      <c r="CN28" s="127">
        <f t="shared" si="13"/>
        <v>0</v>
      </c>
    </row>
    <row r="29" spans="1:98">
      <c r="A29" s="64"/>
      <c r="B29" s="64"/>
      <c r="C29" s="64"/>
      <c r="D29" s="64"/>
      <c r="E29" s="64"/>
      <c r="F29" s="64"/>
      <c r="G29" s="64"/>
      <c r="H29" s="64"/>
      <c r="I29" s="64"/>
      <c r="J29" s="64"/>
      <c r="K29" s="64"/>
      <c r="L29" s="64"/>
      <c r="M29" s="64"/>
      <c r="N29" s="64"/>
      <c r="O29" s="64"/>
      <c r="P29" s="64"/>
      <c r="Q29" s="64"/>
      <c r="R29" s="64"/>
      <c r="S29" s="64"/>
      <c r="T29" s="64"/>
      <c r="U29" s="64"/>
      <c r="V29" s="64"/>
      <c r="W29" s="64"/>
      <c r="X29" s="64"/>
      <c r="Y29" s="64"/>
      <c r="Z29" s="64"/>
      <c r="AA29" s="64"/>
      <c r="AB29" s="64"/>
      <c r="AC29" s="64"/>
      <c r="AD29" s="64"/>
      <c r="AE29" s="64"/>
      <c r="AF29" s="64"/>
      <c r="AG29" s="64"/>
      <c r="AH29" s="64"/>
      <c r="AI29" s="64"/>
      <c r="AJ29" s="64"/>
      <c r="AK29" s="64"/>
      <c r="AL29" s="64"/>
      <c r="AM29" s="64"/>
      <c r="AN29" s="64"/>
      <c r="AO29" s="181"/>
      <c r="AP29" s="64"/>
      <c r="AQ29" s="64"/>
      <c r="AR29" s="64"/>
      <c r="AS29" s="64"/>
      <c r="AT29" s="64"/>
      <c r="AU29" s="64"/>
      <c r="AV29" s="64"/>
      <c r="AW29" s="64"/>
      <c r="AX29" s="269"/>
      <c r="AY29" s="270"/>
      <c r="AZ29" s="64"/>
      <c r="BA29" s="64"/>
      <c r="BB29" s="64"/>
      <c r="BC29" s="64"/>
      <c r="BD29" s="64"/>
      <c r="BE29" s="64"/>
      <c r="BF29" s="64"/>
      <c r="BG29" s="64"/>
      <c r="BH29" s="64"/>
      <c r="BI29" s="64"/>
      <c r="BJ29" s="64"/>
      <c r="BK29" s="64"/>
      <c r="BL29" s="64"/>
      <c r="BM29" s="64"/>
      <c r="BN29" s="64"/>
      <c r="BO29" s="64"/>
      <c r="BP29" s="64"/>
      <c r="BQ29" s="64"/>
      <c r="BR29" s="64"/>
      <c r="BS29" s="64"/>
      <c r="BT29" s="64"/>
      <c r="BU29" s="64"/>
      <c r="BV29" s="64"/>
      <c r="BW29" s="64"/>
      <c r="BX29" s="64"/>
      <c r="BY29" s="64"/>
      <c r="BZ29" s="64"/>
      <c r="CA29" s="64"/>
      <c r="CB29" s="64"/>
      <c r="CC29" s="64"/>
      <c r="CD29" s="64"/>
      <c r="CE29" s="270"/>
      <c r="CF29" s="270"/>
      <c r="CG29" s="270"/>
      <c r="CH29" s="270"/>
      <c r="CI29" s="270"/>
      <c r="CJ29" s="270"/>
      <c r="CK29" s="270"/>
      <c r="CL29" s="270"/>
      <c r="CM29" s="270"/>
      <c r="CN29" s="270"/>
    </row>
    <row r="30" spans="1:98" s="7" customFormat="1">
      <c r="A30" s="297" t="s">
        <v>1008</v>
      </c>
      <c r="F30" s="26"/>
      <c r="AO30" s="56"/>
      <c r="AX30" s="135"/>
      <c r="AY30" s="296"/>
      <c r="CE30" s="296"/>
      <c r="CF30" s="296"/>
      <c r="CG30" s="296"/>
      <c r="CH30" s="296"/>
      <c r="CI30" s="296"/>
      <c r="CJ30" s="296"/>
      <c r="CK30" s="296"/>
      <c r="CL30" s="296"/>
      <c r="CM30" s="296"/>
      <c r="CN30" s="296"/>
    </row>
    <row r="31" spans="1:98">
      <c r="A31" s="81" t="s">
        <v>1025</v>
      </c>
      <c r="B31" s="271">
        <v>0</v>
      </c>
      <c r="C31" s="272" t="s">
        <v>889</v>
      </c>
      <c r="D31" s="273">
        <v>1</v>
      </c>
      <c r="E31" s="274">
        <v>0.1</v>
      </c>
      <c r="F31" s="131">
        <f>E31/(B32-B31)</f>
        <v>3.096774193550713E-2</v>
      </c>
      <c r="G31" s="275">
        <f>D31/F31</f>
        <v>32.291666666642413</v>
      </c>
      <c r="H31" s="273">
        <v>296.97500000000002</v>
      </c>
      <c r="I31" s="273">
        <v>163.063915918383</v>
      </c>
      <c r="J31" s="273">
        <f>H31/$G31</f>
        <v>9.19664516129723</v>
      </c>
      <c r="K31" s="276">
        <f t="shared" ref="K31" si="42">I31/$G31</f>
        <v>5.0497212671537177</v>
      </c>
      <c r="L31" s="275">
        <v>5.83</v>
      </c>
      <c r="M31" s="273">
        <v>10</v>
      </c>
      <c r="N31" s="273">
        <v>2</v>
      </c>
      <c r="O31" s="273">
        <v>0</v>
      </c>
      <c r="P31" s="273">
        <v>2</v>
      </c>
      <c r="Q31" s="277">
        <v>5.99</v>
      </c>
      <c r="R31" s="278" t="s">
        <v>889</v>
      </c>
      <c r="S31" s="279">
        <v>114.59896188961778</v>
      </c>
      <c r="T31" s="273">
        <v>91.644084176742979</v>
      </c>
      <c r="U31" s="273">
        <v>17.355151763463326</v>
      </c>
      <c r="V31" s="273">
        <v>16.703626981909068</v>
      </c>
      <c r="W31" s="273">
        <f t="shared" ref="W31:W56" si="43">IF(S31="NA","NA",T31/S31)</f>
        <v>0.79969384247140873</v>
      </c>
      <c r="X31" s="273">
        <v>159.02000000000001</v>
      </c>
      <c r="Y31" s="276">
        <v>55.79</v>
      </c>
      <c r="Z31" s="273" t="s">
        <v>889</v>
      </c>
      <c r="AA31" s="273" t="s">
        <v>889</v>
      </c>
      <c r="AB31" s="273" t="s">
        <v>889</v>
      </c>
      <c r="AC31" s="273" t="s">
        <v>889</v>
      </c>
      <c r="AD31" s="273" t="s">
        <v>889</v>
      </c>
      <c r="AE31" s="273" t="s">
        <v>889</v>
      </c>
      <c r="AF31" s="273" t="s">
        <v>889</v>
      </c>
      <c r="AG31" s="273" t="str">
        <f t="shared" ref="AG31:AG56" si="44">IF(Z31="NA","NA",Z31/60*2*32)</f>
        <v>NA</v>
      </c>
      <c r="AH31" s="273" t="str">
        <f t="shared" ref="AH31:AH56" si="45">IF(AA31="NA","NA",AA31/74*3.5*32)</f>
        <v>NA</v>
      </c>
      <c r="AI31" s="273" t="str">
        <f t="shared" ref="AI31:AI56" si="46">IF(AB31="NA","NA",AB31/88*5*32)</f>
        <v>NA</v>
      </c>
      <c r="AJ31" s="273" t="str">
        <f t="shared" ref="AJ31:AJ56" si="47">IF(AC31="NA","NA",AC31/102*6.5*32)</f>
        <v>NA</v>
      </c>
      <c r="AK31" s="273" t="str">
        <f t="shared" ref="AK31:AK56" si="48">IF(AD31="NA","NA",AD31/116*8*32)</f>
        <v>NA</v>
      </c>
      <c r="AL31" s="273" t="str">
        <f t="shared" ref="AL31:AL56" si="49">IF(AE31="NA","NA",AE31/130*9.5*32)</f>
        <v>NA</v>
      </c>
      <c r="AM31" s="273" t="str">
        <f t="shared" ref="AM31:AM56" si="50">IF(AF31="NA","NA",AF31/144*11*32)</f>
        <v>NA</v>
      </c>
      <c r="AN31" s="273" t="str">
        <f t="shared" ref="AN31:AN56" si="51">IF(AG31="NA","NA",SUM(AG31:AM31))</f>
        <v>NA</v>
      </c>
      <c r="AO31" s="273" t="str">
        <f t="shared" ref="AO31:AO56" si="52">IF(AG31="NA","NA",SUM(AG31:AJ31))</f>
        <v>NA</v>
      </c>
      <c r="AP31" s="276" t="str">
        <f t="shared" ref="AP31:AP56" si="53">IF(AK31="NA","NA",SUM(AK31:AM31))</f>
        <v>NA</v>
      </c>
      <c r="AQ31" s="280" t="s">
        <v>889</v>
      </c>
      <c r="AR31" s="280" t="s">
        <v>889</v>
      </c>
      <c r="AS31" s="273" t="s">
        <v>889</v>
      </c>
      <c r="AT31" s="273" t="s">
        <v>889</v>
      </c>
      <c r="AU31" s="273" t="s">
        <v>889</v>
      </c>
      <c r="AV31" s="281" t="str">
        <f>IF(AQ31="NA","NA",AQ31/1000/C31*'[2]Conversion constants'!$B$16)</f>
        <v>NA</v>
      </c>
      <c r="AW31" s="281" t="str">
        <f t="shared" ref="AW31:AW56" si="54">IF($AQ31="NA","NA",$AQ31*AS31/100/1000/$C31)</f>
        <v>NA</v>
      </c>
      <c r="AX31" s="282" t="str">
        <f>IF($AW31="NA","NA",$AW31/1000/(#REF!/1000))</f>
        <v>NA</v>
      </c>
      <c r="AY31" s="283" t="str">
        <f>IF($AW31="NA","NA",$AW31/1000/(#REF!/1000))</f>
        <v>NA</v>
      </c>
      <c r="AZ31" s="283">
        <f t="shared" ref="AZ31:AZ55" si="55">IF(T31="NA","NA",E31*H31/T31)</f>
        <v>0.32405255905799646</v>
      </c>
      <c r="BA31" s="284" t="str">
        <f>IF(AG31="NA","NA",AG31/#REF!)</f>
        <v>NA</v>
      </c>
      <c r="BB31" s="285" t="str">
        <f>IF(AH31="NA","NA",AH31/#REF!)</f>
        <v>NA</v>
      </c>
      <c r="BC31" s="285" t="str">
        <f>IF(AI31="NA","NA",AI31/#REF!)</f>
        <v>NA</v>
      </c>
      <c r="BD31" s="285" t="str">
        <f>IF(AJ31="NA","NA",AJ31/#REF!)</f>
        <v>NA</v>
      </c>
      <c r="BE31" s="285" t="str">
        <f>IF(AK31="NA","NA",AK31/#REF!)</f>
        <v>NA</v>
      </c>
      <c r="BF31" s="285" t="str">
        <f>IF(AL31="NA","NA",AL31/#REF!)</f>
        <v>NA</v>
      </c>
      <c r="BG31" s="285" t="str">
        <f>IF(AM31="NA","NA",AM31/#REF!)</f>
        <v>NA</v>
      </c>
      <c r="BH31" s="285" t="str">
        <f t="shared" ref="BH31:BH56" si="56">IF(BA31="NA","NA",SUM(BA31:BG31))</f>
        <v>NA</v>
      </c>
      <c r="BI31" s="285" t="str">
        <f t="shared" ref="BI31:BI56" si="57">IF(BA31="NA","NA",SUM(BA31:BD31))</f>
        <v>NA</v>
      </c>
      <c r="BJ31" s="286" t="str">
        <f t="shared" ref="BJ31:BJ56" si="58">IF(BE31="NA","NA",SUM(BE31:BG31))</f>
        <v>NA</v>
      </c>
      <c r="BK31" s="208" t="s">
        <v>889</v>
      </c>
      <c r="BL31" s="209" t="s">
        <v>889</v>
      </c>
      <c r="BM31" s="209" t="s">
        <v>889</v>
      </c>
      <c r="BN31" s="209" t="s">
        <v>889</v>
      </c>
      <c r="BO31" s="209" t="s">
        <v>889</v>
      </c>
      <c r="BP31" s="209" t="s">
        <v>889</v>
      </c>
      <c r="BQ31" s="209" t="s">
        <v>889</v>
      </c>
      <c r="BR31" s="209" t="e">
        <f>IF(#REF!="NA","NA",SUM(BK31:BQ31))</f>
        <v>#REF!</v>
      </c>
      <c r="BS31" s="209" t="e">
        <f>IF(#REF!="NA","NA",SUM(BK31:BN31))</f>
        <v>#REF!</v>
      </c>
      <c r="BT31" s="210" t="e">
        <f>IF(#REF!="NA","NA",SUM(BO31:BQ31))</f>
        <v>#REF!</v>
      </c>
      <c r="BU31" s="284" t="str">
        <f t="shared" ref="BU31:CA46" si="59">IF(BA31="NA","NA",BA31-BK31)</f>
        <v>NA</v>
      </c>
      <c r="BV31" s="285" t="str">
        <f t="shared" si="59"/>
        <v>NA</v>
      </c>
      <c r="BW31" s="285" t="str">
        <f t="shared" si="59"/>
        <v>NA</v>
      </c>
      <c r="BX31" s="285" t="str">
        <f t="shared" si="59"/>
        <v>NA</v>
      </c>
      <c r="BY31" s="285" t="str">
        <f t="shared" si="59"/>
        <v>NA</v>
      </c>
      <c r="BZ31" s="285" t="str">
        <f t="shared" si="59"/>
        <v>NA</v>
      </c>
      <c r="CA31" s="285" t="str">
        <f t="shared" si="59"/>
        <v>NA</v>
      </c>
      <c r="CB31" s="285" t="str">
        <f t="shared" ref="CB31:CB56" si="60">IF(BU31="NA","NA",SUM(BU31:CA31))</f>
        <v>NA</v>
      </c>
      <c r="CC31" s="285" t="str">
        <f t="shared" ref="CC31:CC56" si="61">IF(BU31="NA","NA",SUM(BU31:BX31))</f>
        <v>NA</v>
      </c>
      <c r="CD31" s="286" t="str">
        <f t="shared" ref="CD31:CD56" si="62">IF(BY31="NA","NA",SUM(BY31:CA31))</f>
        <v>NA</v>
      </c>
      <c r="CE31" s="248" t="str">
        <f>IF(BU31="NA","NA",BU31/#REF!)</f>
        <v>NA</v>
      </c>
      <c r="CF31" s="248" t="str">
        <f>IF(BV31="NA","NA",BV31/#REF!)</f>
        <v>NA</v>
      </c>
      <c r="CG31" s="248" t="str">
        <f>IF(BW31="NA","NA",BW31/#REF!)</f>
        <v>NA</v>
      </c>
      <c r="CH31" s="248" t="str">
        <f>IF(BX31="NA","NA",BX31/#REF!)</f>
        <v>NA</v>
      </c>
      <c r="CI31" s="248" t="str">
        <f>IF(BY31="NA","NA",BY31/#REF!)</f>
        <v>NA</v>
      </c>
      <c r="CJ31" s="248" t="str">
        <f>IF(BZ31="NA","NA",BZ31/#REF!)</f>
        <v>NA</v>
      </c>
      <c r="CK31" s="248" t="str">
        <f>IF(CA31="NA","NA",CA31/#REF!)</f>
        <v>NA</v>
      </c>
      <c r="CL31" s="209" t="str">
        <f t="shared" ref="CL31:CL56" si="63">IF(CE31="NA","NA",SUM(CE31:CK31))</f>
        <v>NA</v>
      </c>
      <c r="CM31" s="209" t="str">
        <f t="shared" ref="CM31:CM56" si="64">IF(CE31="NA","NA",SUM(CE31:CH31))</f>
        <v>NA</v>
      </c>
      <c r="CN31" s="210" t="str">
        <f t="shared" ref="CN31:CN56" si="65">IF(CI31="NA","NA",SUM(CI31:CK31))</f>
        <v>NA</v>
      </c>
      <c r="CO31" s="78"/>
      <c r="CP31" s="78"/>
      <c r="CQ31" s="78"/>
      <c r="CR31" s="78"/>
      <c r="CS31" s="78"/>
      <c r="CT31" s="78"/>
    </row>
    <row r="32" spans="1:98">
      <c r="A32" s="7"/>
      <c r="B32" s="207">
        <v>3.2291666666642413</v>
      </c>
      <c r="C32" s="125">
        <f t="shared" ref="C32:C56" si="66">B32-B31</f>
        <v>3.2291666666642413</v>
      </c>
      <c r="D32" s="112">
        <v>1</v>
      </c>
      <c r="E32" s="170">
        <v>0.15</v>
      </c>
      <c r="F32" s="131">
        <f t="shared" ref="F32:F54" si="67">E32/(B33-B32)</f>
        <v>3.9779005524836292E-2</v>
      </c>
      <c r="G32" s="130">
        <f t="shared" ref="G32:G54" si="68">D32/F32</f>
        <v>25.138888888905058</v>
      </c>
      <c r="H32" s="112">
        <v>296.97500000000002</v>
      </c>
      <c r="I32" s="112">
        <v>163.063915918383</v>
      </c>
      <c r="J32" s="112">
        <f t="shared" ref="J32:K55" si="69">H32/$G32</f>
        <v>11.813370165738259</v>
      </c>
      <c r="K32" s="193">
        <f t="shared" si="69"/>
        <v>6.4865204122187983</v>
      </c>
      <c r="L32" s="130">
        <v>5.69</v>
      </c>
      <c r="M32" s="112">
        <v>8</v>
      </c>
      <c r="N32" s="112">
        <v>2</v>
      </c>
      <c r="O32" s="112">
        <v>0</v>
      </c>
      <c r="P32" s="112">
        <v>2</v>
      </c>
      <c r="Q32" s="163">
        <v>5.92</v>
      </c>
      <c r="R32" s="194" t="s">
        <v>889</v>
      </c>
      <c r="S32" s="129" t="s">
        <v>889</v>
      </c>
      <c r="T32" s="112" t="s">
        <v>889</v>
      </c>
      <c r="U32" s="112" t="s">
        <v>889</v>
      </c>
      <c r="V32" s="112" t="s">
        <v>889</v>
      </c>
      <c r="W32" s="112" t="str">
        <f t="shared" si="43"/>
        <v>NA</v>
      </c>
      <c r="X32" s="112">
        <v>79.739999999999995</v>
      </c>
      <c r="Y32" s="193"/>
      <c r="Z32" s="112">
        <v>9.7266618032370378</v>
      </c>
      <c r="AA32" s="112">
        <v>0.96995114798179149</v>
      </c>
      <c r="AB32" s="112">
        <v>3.8005521268445501</v>
      </c>
      <c r="AC32" s="112">
        <v>1.2081852806922648</v>
      </c>
      <c r="AD32" s="112">
        <v>5.9081621527528885</v>
      </c>
      <c r="AE32" s="112">
        <v>1.7300697087106223</v>
      </c>
      <c r="AF32" s="112">
        <v>0.97063758159374114</v>
      </c>
      <c r="AG32" s="130">
        <f t="shared" si="44"/>
        <v>10.375105923452841</v>
      </c>
      <c r="AH32" s="130">
        <f t="shared" si="45"/>
        <v>1.468034169918387</v>
      </c>
      <c r="AI32" s="130">
        <f t="shared" si="46"/>
        <v>6.9100947760810003</v>
      </c>
      <c r="AJ32" s="130">
        <f t="shared" si="47"/>
        <v>2.4637503763136381</v>
      </c>
      <c r="AK32" s="130">
        <f t="shared" si="48"/>
        <v>13.038702681937409</v>
      </c>
      <c r="AL32" s="130">
        <f t="shared" si="49"/>
        <v>4.0457014726771474</v>
      </c>
      <c r="AM32" s="130">
        <f t="shared" si="50"/>
        <v>2.3726696438958119</v>
      </c>
      <c r="AN32" s="112">
        <f t="shared" si="51"/>
        <v>40.674059044276234</v>
      </c>
      <c r="AO32" s="112">
        <f t="shared" si="52"/>
        <v>21.216985245765866</v>
      </c>
      <c r="AP32" s="193">
        <f t="shared" si="53"/>
        <v>19.457073798510368</v>
      </c>
      <c r="AQ32" s="195" t="s">
        <v>889</v>
      </c>
      <c r="AR32" s="195" t="s">
        <v>889</v>
      </c>
      <c r="AS32" s="112">
        <v>1.0882352862659432</v>
      </c>
      <c r="AT32" s="112">
        <v>84.086415607869824</v>
      </c>
      <c r="AU32" s="112">
        <v>14.825349105864243</v>
      </c>
      <c r="AV32" s="135" t="str">
        <f t="shared" ref="AV32:AV56" si="70">IF(AQ32="NA","NA",AQ32/1000/C32)</f>
        <v>NA</v>
      </c>
      <c r="AW32" s="135" t="str">
        <f t="shared" si="54"/>
        <v>NA</v>
      </c>
      <c r="AX32" s="135" t="str">
        <f t="shared" ref="AX32:AY56" si="71">IF($AW32="NA","NA",$AW32/1000/(J31/1000))</f>
        <v>NA</v>
      </c>
      <c r="AY32" s="246" t="str">
        <f t="shared" si="71"/>
        <v>NA</v>
      </c>
      <c r="AZ32" s="246" t="str">
        <f t="shared" si="55"/>
        <v>NA</v>
      </c>
      <c r="BA32" s="208">
        <f t="shared" ref="BA32:BA56" si="72">IF(AG32="NA","NA",AG32/$G31)</f>
        <v>0.32129360279103897</v>
      </c>
      <c r="BB32" s="209">
        <f t="shared" ref="BB32:BB56" si="73">IF(AH32="NA","NA",AH32/$G31)</f>
        <v>4.5461703326539031E-2</v>
      </c>
      <c r="BC32" s="209">
        <f t="shared" ref="BC32:BC56" si="74">IF(AI32="NA","NA",AI32/$G31)</f>
        <v>0.21399003177557235</v>
      </c>
      <c r="BD32" s="209">
        <f t="shared" ref="BD32:BD56" si="75">IF(AJ32="NA","NA",AJ32/$G31)</f>
        <v>7.6296785847189325E-2</v>
      </c>
      <c r="BE32" s="209">
        <f t="shared" ref="BE32:BE56" si="76">IF(AK32="NA","NA",AK32/$G31)</f>
        <v>0.40377917982804234</v>
      </c>
      <c r="BF32" s="209">
        <f t="shared" ref="BF32:BF56" si="77">IF(AL32="NA","NA",AL32/$G31)</f>
        <v>0.12528623915396706</v>
      </c>
      <c r="BG32" s="209">
        <f t="shared" ref="BG32:BG56" si="78">IF(AM32="NA","NA",AM32/$G31)</f>
        <v>7.3476221230377101E-2</v>
      </c>
      <c r="BH32" s="209">
        <f t="shared" si="56"/>
        <v>1.2595837639527263</v>
      </c>
      <c r="BI32" s="209">
        <f t="shared" si="57"/>
        <v>0.65704212374033977</v>
      </c>
      <c r="BJ32" s="210">
        <f t="shared" si="58"/>
        <v>0.60254164021238654</v>
      </c>
      <c r="BK32" s="208">
        <f>[2]Feedstock!$G$22/'Overview Part 2'!$G31</f>
        <v>2.9298998149133094E-2</v>
      </c>
      <c r="BL32" s="209">
        <f>[2]Feedstock!$G$24/'Overview Part 2'!$G31</f>
        <v>2.9653397845666039E-2</v>
      </c>
      <c r="BM32" s="209">
        <f>[2]Feedstock!$G$26/'Overview Part 2'!$G31</f>
        <v>1.9752175602093674E-2</v>
      </c>
      <c r="BN32" s="209">
        <v>0</v>
      </c>
      <c r="BO32" s="209">
        <v>0</v>
      </c>
      <c r="BP32" s="209">
        <v>0</v>
      </c>
      <c r="BQ32" s="209">
        <v>0</v>
      </c>
      <c r="BR32" s="209">
        <f>IF(BK32="NA","NA",SUM(BK32:BQ32))</f>
        <v>7.8704571596892814E-2</v>
      </c>
      <c r="BS32" s="209">
        <f>IF(BK32="NA","NA",SUM(BK32:BN32))</f>
        <v>7.8704571596892814E-2</v>
      </c>
      <c r="BT32" s="210">
        <f>IF(BO32="NA","NA",SUM(BO32:BQ32))</f>
        <v>0</v>
      </c>
      <c r="BU32" s="123">
        <f t="shared" si="59"/>
        <v>0.29199460464190585</v>
      </c>
      <c r="BV32" s="124">
        <f t="shared" si="59"/>
        <v>1.5808305480872992E-2</v>
      </c>
      <c r="BW32" s="124">
        <f t="shared" si="59"/>
        <v>0.19423785617347869</v>
      </c>
      <c r="BX32" s="124">
        <f t="shared" si="59"/>
        <v>7.6296785847189325E-2</v>
      </c>
      <c r="BY32" s="124">
        <f t="shared" si="59"/>
        <v>0.40377917982804234</v>
      </c>
      <c r="BZ32" s="124">
        <f t="shared" si="59"/>
        <v>0.12528623915396706</v>
      </c>
      <c r="CA32" s="124">
        <f t="shared" si="59"/>
        <v>7.3476221230377101E-2</v>
      </c>
      <c r="CB32" s="124">
        <f t="shared" si="60"/>
        <v>1.1808791923558333</v>
      </c>
      <c r="CC32" s="124">
        <f t="shared" si="61"/>
        <v>0.57833755214344684</v>
      </c>
      <c r="CD32" s="124">
        <f t="shared" si="62"/>
        <v>0.60254164021238654</v>
      </c>
      <c r="CE32" s="127">
        <f t="shared" ref="CE32:CK46" si="79">IF(BU32="NA","NA",BU32/$J31)</f>
        <v>3.1750121867343925E-2</v>
      </c>
      <c r="CF32" s="127">
        <f t="shared" si="79"/>
        <v>1.7189208894782624E-3</v>
      </c>
      <c r="CG32" s="127">
        <f t="shared" si="79"/>
        <v>2.112051218317099E-2</v>
      </c>
      <c r="CH32" s="127">
        <f t="shared" si="79"/>
        <v>8.2961541419770621E-3</v>
      </c>
      <c r="CI32" s="127">
        <f t="shared" si="79"/>
        <v>4.3905051542848413E-2</v>
      </c>
      <c r="CJ32" s="127">
        <f t="shared" si="79"/>
        <v>1.3623037200697526E-2</v>
      </c>
      <c r="CK32" s="127">
        <f t="shared" si="79"/>
        <v>7.9894591931839783E-3</v>
      </c>
      <c r="CL32" s="127">
        <f t="shared" si="63"/>
        <v>0.12840325701870015</v>
      </c>
      <c r="CM32" s="127">
        <f t="shared" si="64"/>
        <v>6.2885709081970248E-2</v>
      </c>
      <c r="CN32" s="127">
        <f t="shared" si="65"/>
        <v>6.5517547936729911E-2</v>
      </c>
    </row>
    <row r="33" spans="1:92">
      <c r="A33" s="7"/>
      <c r="B33" s="207">
        <v>7</v>
      </c>
      <c r="C33" s="125">
        <f t="shared" si="66"/>
        <v>3.7708333333357587</v>
      </c>
      <c r="D33" s="112">
        <v>1</v>
      </c>
      <c r="E33" s="130">
        <v>0.2</v>
      </c>
      <c r="F33" s="131">
        <f t="shared" si="67"/>
        <v>6.193548387101426E-2</v>
      </c>
      <c r="G33" s="130">
        <f t="shared" si="68"/>
        <v>16.145833333321207</v>
      </c>
      <c r="H33" s="112">
        <v>296.97500000000002</v>
      </c>
      <c r="I33" s="112">
        <v>163.063915918383</v>
      </c>
      <c r="J33" s="112">
        <f t="shared" si="69"/>
        <v>18.39329032259446</v>
      </c>
      <c r="K33" s="193">
        <f t="shared" si="69"/>
        <v>10.099442534307435</v>
      </c>
      <c r="L33" s="130">
        <v>5.84</v>
      </c>
      <c r="M33" s="112">
        <v>12</v>
      </c>
      <c r="N33" s="112">
        <v>1</v>
      </c>
      <c r="O33" s="112">
        <v>0</v>
      </c>
      <c r="P33" s="112">
        <v>2</v>
      </c>
      <c r="Q33" s="163">
        <v>5.89</v>
      </c>
      <c r="R33" s="194" t="s">
        <v>889</v>
      </c>
      <c r="S33" s="129">
        <v>118.68547867977</v>
      </c>
      <c r="T33" s="112">
        <v>97.851071490049748</v>
      </c>
      <c r="U33" s="112">
        <v>7.7554435658134064</v>
      </c>
      <c r="V33" s="112">
        <v>7.6888856484713584</v>
      </c>
      <c r="W33" s="112">
        <f t="shared" si="43"/>
        <v>0.82445698141442902</v>
      </c>
      <c r="X33" s="112">
        <v>177.88</v>
      </c>
      <c r="Y33" s="193">
        <v>55.16</v>
      </c>
      <c r="Z33" s="112">
        <v>8.5564028399066192</v>
      </c>
      <c r="AA33" s="112">
        <v>1.1874494637312212</v>
      </c>
      <c r="AB33" s="112">
        <v>4.6518302471150843</v>
      </c>
      <c r="AC33" s="112">
        <v>1.3408007533711817</v>
      </c>
      <c r="AD33" s="112">
        <v>8.7226046734319045</v>
      </c>
      <c r="AE33" s="112">
        <v>2.7169276682323296</v>
      </c>
      <c r="AF33" s="112">
        <v>2.0959103903961305</v>
      </c>
      <c r="AG33" s="130">
        <f t="shared" si="44"/>
        <v>9.1268296959003941</v>
      </c>
      <c r="AH33" s="130">
        <f t="shared" si="45"/>
        <v>1.7972208099715778</v>
      </c>
      <c r="AI33" s="130">
        <f t="shared" si="46"/>
        <v>8.4578731765728818</v>
      </c>
      <c r="AJ33" s="130">
        <f t="shared" si="47"/>
        <v>2.7341819284431939</v>
      </c>
      <c r="AK33" s="130">
        <f t="shared" si="48"/>
        <v>19.249886175849721</v>
      </c>
      <c r="AL33" s="130">
        <f t="shared" si="49"/>
        <v>6.3534308549432943</v>
      </c>
      <c r="AM33" s="130">
        <f t="shared" si="50"/>
        <v>5.1233365098572072</v>
      </c>
      <c r="AN33" s="112">
        <f t="shared" si="51"/>
        <v>52.842759151538274</v>
      </c>
      <c r="AO33" s="112">
        <f t="shared" si="52"/>
        <v>22.116105610888049</v>
      </c>
      <c r="AP33" s="193">
        <f t="shared" si="53"/>
        <v>30.726653540650222</v>
      </c>
      <c r="AQ33" s="195" t="s">
        <v>889</v>
      </c>
      <c r="AR33" s="195" t="s">
        <v>889</v>
      </c>
      <c r="AS33" s="112">
        <v>0.41333529210502296</v>
      </c>
      <c r="AT33" s="112">
        <v>86.215588783749155</v>
      </c>
      <c r="AU33" s="112">
        <v>13.371075924145828</v>
      </c>
      <c r="AV33" s="135" t="str">
        <f t="shared" si="70"/>
        <v>NA</v>
      </c>
      <c r="AW33" s="135" t="str">
        <f t="shared" si="54"/>
        <v>NA</v>
      </c>
      <c r="AX33" s="162" t="str">
        <f t="shared" si="71"/>
        <v>NA</v>
      </c>
      <c r="AY33" s="250" t="str">
        <f t="shared" si="71"/>
        <v>NA</v>
      </c>
      <c r="AZ33" s="246">
        <f t="shared" si="55"/>
        <v>0.60699386420147428</v>
      </c>
      <c r="BA33" s="208">
        <f t="shared" si="72"/>
        <v>0.36305620889746171</v>
      </c>
      <c r="BB33" s="209">
        <f t="shared" si="73"/>
        <v>7.1491656529210149E-2</v>
      </c>
      <c r="BC33" s="209">
        <f t="shared" si="74"/>
        <v>0.33644578381925738</v>
      </c>
      <c r="BD33" s="209">
        <f t="shared" si="75"/>
        <v>0.10876303803744936</v>
      </c>
      <c r="BE33" s="209">
        <f t="shared" si="76"/>
        <v>0.76574132854159582</v>
      </c>
      <c r="BF33" s="209">
        <f t="shared" si="77"/>
        <v>0.25273316108045468</v>
      </c>
      <c r="BG33" s="209">
        <f t="shared" si="78"/>
        <v>0.20380123133120534</v>
      </c>
      <c r="BH33" s="209">
        <f t="shared" si="56"/>
        <v>2.1020324082366346</v>
      </c>
      <c r="BI33" s="209">
        <f t="shared" si="57"/>
        <v>0.87975668728337864</v>
      </c>
      <c r="BJ33" s="210">
        <f t="shared" si="58"/>
        <v>1.222275720953256</v>
      </c>
      <c r="BK33" s="208">
        <f>[2]Feedstock!$G$22/'Overview Part 2'!$G32</f>
        <v>3.7635453423557716E-2</v>
      </c>
      <c r="BL33" s="209">
        <f>[2]Feedstock!$G$24/'Overview Part 2'!$G32</f>
        <v>3.8090690602805205E-2</v>
      </c>
      <c r="BM33" s="209">
        <f>[2]Feedstock!$G$26/'Overview Part 2'!$G32</f>
        <v>2.5372269765084953E-2</v>
      </c>
      <c r="BN33" s="209">
        <v>0</v>
      </c>
      <c r="BO33" s="209">
        <v>0</v>
      </c>
      <c r="BP33" s="209">
        <v>0</v>
      </c>
      <c r="BQ33" s="209">
        <v>0</v>
      </c>
      <c r="BR33" s="209">
        <f t="shared" ref="BR33:BR56" si="80">IF(BK33="NA","NA",SUM(BK33:BQ33))</f>
        <v>0.10109841379144788</v>
      </c>
      <c r="BS33" s="209">
        <f t="shared" ref="BS33:BS56" si="81">IF(BK33="NA","NA",SUM(BK33:BN33))</f>
        <v>0.10109841379144788</v>
      </c>
      <c r="BT33" s="210">
        <f t="shared" ref="BT33:BT56" si="82">IF(BO33="NA","NA",SUM(BO33:BQ33))</f>
        <v>0</v>
      </c>
      <c r="BU33" s="123">
        <f t="shared" si="59"/>
        <v>0.32542075547390398</v>
      </c>
      <c r="BV33" s="124">
        <f t="shared" si="59"/>
        <v>3.3400965926404944E-2</v>
      </c>
      <c r="BW33" s="124">
        <f t="shared" si="59"/>
        <v>0.31107351405417244</v>
      </c>
      <c r="BX33" s="124">
        <f t="shared" si="59"/>
        <v>0.10876303803744936</v>
      </c>
      <c r="BY33" s="124">
        <f t="shared" si="59"/>
        <v>0.76574132854159582</v>
      </c>
      <c r="BZ33" s="124">
        <f t="shared" si="59"/>
        <v>0.25273316108045468</v>
      </c>
      <c r="CA33" s="124">
        <f t="shared" si="59"/>
        <v>0.20380123133120534</v>
      </c>
      <c r="CB33" s="124">
        <f t="shared" si="60"/>
        <v>2.0009339944451865</v>
      </c>
      <c r="CC33" s="124">
        <f t="shared" si="61"/>
        <v>0.77865827349193073</v>
      </c>
      <c r="CD33" s="125">
        <f t="shared" si="62"/>
        <v>1.222275720953256</v>
      </c>
      <c r="CE33" s="126">
        <f t="shared" si="79"/>
        <v>2.7546817792750276E-2</v>
      </c>
      <c r="CF33" s="126">
        <f t="shared" si="79"/>
        <v>2.8273867201144796E-3</v>
      </c>
      <c r="CG33" s="126">
        <f t="shared" si="79"/>
        <v>2.6332325973866776E-2</v>
      </c>
      <c r="CH33" s="126">
        <f t="shared" si="79"/>
        <v>9.2067747401067216E-3</v>
      </c>
      <c r="CI33" s="126">
        <f t="shared" si="79"/>
        <v>6.4819887788028344E-2</v>
      </c>
      <c r="CJ33" s="126">
        <f t="shared" si="79"/>
        <v>2.1393823907545396E-2</v>
      </c>
      <c r="CK33" s="126">
        <f t="shared" si="79"/>
        <v>1.7251743445937221E-2</v>
      </c>
      <c r="CL33" s="127">
        <f t="shared" si="63"/>
        <v>0.16937876036834923</v>
      </c>
      <c r="CM33" s="127">
        <f t="shared" si="64"/>
        <v>6.5913305226838262E-2</v>
      </c>
      <c r="CN33" s="164">
        <f t="shared" si="65"/>
        <v>0.10346545514151095</v>
      </c>
    </row>
    <row r="34" spans="1:92">
      <c r="A34" s="7"/>
      <c r="B34" s="207">
        <v>10.229166666664241</v>
      </c>
      <c r="C34" s="125">
        <f t="shared" si="66"/>
        <v>3.2291666666642413</v>
      </c>
      <c r="D34" s="129">
        <v>1</v>
      </c>
      <c r="E34" s="78">
        <v>0.25</v>
      </c>
      <c r="F34" s="131">
        <f t="shared" si="67"/>
        <v>6.6298342541393829E-2</v>
      </c>
      <c r="G34" s="132">
        <f t="shared" si="68"/>
        <v>15.083333333343033</v>
      </c>
      <c r="H34" s="112">
        <v>296.97500000000002</v>
      </c>
      <c r="I34" s="112">
        <v>163.063915918383</v>
      </c>
      <c r="J34" s="112">
        <f t="shared" si="69"/>
        <v>19.688950276230432</v>
      </c>
      <c r="K34" s="193">
        <f t="shared" si="69"/>
        <v>10.810867353697999</v>
      </c>
      <c r="L34" s="132">
        <v>5.62</v>
      </c>
      <c r="M34" s="112">
        <v>21</v>
      </c>
      <c r="N34" s="112">
        <v>2</v>
      </c>
      <c r="O34" s="112">
        <v>0</v>
      </c>
      <c r="P34" s="112">
        <v>2</v>
      </c>
      <c r="Q34" s="163">
        <v>6.07</v>
      </c>
      <c r="R34" s="287">
        <v>14.36</v>
      </c>
      <c r="S34" s="129" t="s">
        <v>889</v>
      </c>
      <c r="T34" s="112" t="s">
        <v>889</v>
      </c>
      <c r="U34" s="112" t="s">
        <v>889</v>
      </c>
      <c r="V34" s="112" t="s">
        <v>889</v>
      </c>
      <c r="W34" s="112" t="str">
        <f t="shared" si="43"/>
        <v>NA</v>
      </c>
      <c r="X34" s="112">
        <v>179.58</v>
      </c>
      <c r="Y34" s="193">
        <v>56.25</v>
      </c>
      <c r="Z34" s="112" t="s">
        <v>889</v>
      </c>
      <c r="AA34" s="112" t="s">
        <v>889</v>
      </c>
      <c r="AB34" s="112" t="s">
        <v>889</v>
      </c>
      <c r="AC34" s="112" t="s">
        <v>889</v>
      </c>
      <c r="AD34" s="112" t="s">
        <v>889</v>
      </c>
      <c r="AE34" s="112" t="s">
        <v>889</v>
      </c>
      <c r="AF34" s="112" t="s">
        <v>889</v>
      </c>
      <c r="AG34" s="130" t="str">
        <f t="shared" si="44"/>
        <v>NA</v>
      </c>
      <c r="AH34" s="130" t="str">
        <f t="shared" si="45"/>
        <v>NA</v>
      </c>
      <c r="AI34" s="130" t="str">
        <f t="shared" si="46"/>
        <v>NA</v>
      </c>
      <c r="AJ34" s="130" t="str">
        <f t="shared" si="47"/>
        <v>NA</v>
      </c>
      <c r="AK34" s="130" t="str">
        <f t="shared" si="48"/>
        <v>NA</v>
      </c>
      <c r="AL34" s="130" t="str">
        <f t="shared" si="49"/>
        <v>NA</v>
      </c>
      <c r="AM34" s="130" t="str">
        <f t="shared" si="50"/>
        <v>NA</v>
      </c>
      <c r="AN34" s="112" t="str">
        <f t="shared" si="51"/>
        <v>NA</v>
      </c>
      <c r="AO34" s="112" t="str">
        <f t="shared" si="52"/>
        <v>NA</v>
      </c>
      <c r="AP34" s="193" t="str">
        <f t="shared" si="53"/>
        <v>NA</v>
      </c>
      <c r="AQ34" s="206" t="s">
        <v>889</v>
      </c>
      <c r="AR34" s="195" t="s">
        <v>889</v>
      </c>
      <c r="AS34" s="112">
        <v>8.3463497885421928E-2</v>
      </c>
      <c r="AT34" s="112">
        <v>72.012384794347895</v>
      </c>
      <c r="AU34" s="112">
        <v>27.904151707766673</v>
      </c>
      <c r="AV34" s="135" t="str">
        <f t="shared" si="70"/>
        <v>NA</v>
      </c>
      <c r="AW34" s="135" t="str">
        <f t="shared" si="54"/>
        <v>NA</v>
      </c>
      <c r="AX34" s="162" t="str">
        <f t="shared" si="71"/>
        <v>NA</v>
      </c>
      <c r="AY34" s="250" t="str">
        <f t="shared" si="71"/>
        <v>NA</v>
      </c>
      <c r="AZ34" s="246" t="str">
        <f t="shared" si="55"/>
        <v>NA</v>
      </c>
      <c r="BA34" s="208" t="str">
        <f t="shared" si="72"/>
        <v>NA</v>
      </c>
      <c r="BB34" s="209" t="str">
        <f t="shared" si="73"/>
        <v>NA</v>
      </c>
      <c r="BC34" s="209" t="str">
        <f t="shared" si="74"/>
        <v>NA</v>
      </c>
      <c r="BD34" s="209" t="str">
        <f t="shared" si="75"/>
        <v>NA</v>
      </c>
      <c r="BE34" s="209" t="str">
        <f t="shared" si="76"/>
        <v>NA</v>
      </c>
      <c r="BF34" s="209" t="str">
        <f t="shared" si="77"/>
        <v>NA</v>
      </c>
      <c r="BG34" s="209" t="str">
        <f t="shared" si="78"/>
        <v>NA</v>
      </c>
      <c r="BH34" s="209" t="str">
        <f t="shared" si="56"/>
        <v>NA</v>
      </c>
      <c r="BI34" s="209" t="str">
        <f t="shared" si="57"/>
        <v>NA</v>
      </c>
      <c r="BJ34" s="210" t="str">
        <f t="shared" si="58"/>
        <v>NA</v>
      </c>
      <c r="BK34" s="208">
        <f>[2]Feedstock!$G$22/'Overview Part 2'!$G33</f>
        <v>5.8597996298266189E-2</v>
      </c>
      <c r="BL34" s="209">
        <f>[2]Feedstock!$G$24/'Overview Part 2'!$G33</f>
        <v>5.9306795691332077E-2</v>
      </c>
      <c r="BM34" s="209">
        <f>[2]Feedstock!$G$26/'Overview Part 2'!$G33</f>
        <v>3.9504351204187348E-2</v>
      </c>
      <c r="BN34" s="209">
        <v>0</v>
      </c>
      <c r="BO34" s="209">
        <v>0</v>
      </c>
      <c r="BP34" s="209">
        <v>0</v>
      </c>
      <c r="BQ34" s="209">
        <v>0</v>
      </c>
      <c r="BR34" s="209">
        <f t="shared" si="80"/>
        <v>0.15740914319378563</v>
      </c>
      <c r="BS34" s="209">
        <f t="shared" si="81"/>
        <v>0.15740914319378563</v>
      </c>
      <c r="BT34" s="210">
        <f t="shared" si="82"/>
        <v>0</v>
      </c>
      <c r="BU34" s="123" t="str">
        <f t="shared" si="59"/>
        <v>NA</v>
      </c>
      <c r="BV34" s="124" t="str">
        <f t="shared" si="59"/>
        <v>NA</v>
      </c>
      <c r="BW34" s="124" t="str">
        <f t="shared" si="59"/>
        <v>NA</v>
      </c>
      <c r="BX34" s="124" t="str">
        <f t="shared" si="59"/>
        <v>NA</v>
      </c>
      <c r="BY34" s="124" t="str">
        <f t="shared" si="59"/>
        <v>NA</v>
      </c>
      <c r="BZ34" s="124" t="str">
        <f t="shared" si="59"/>
        <v>NA</v>
      </c>
      <c r="CA34" s="124" t="str">
        <f t="shared" si="59"/>
        <v>NA</v>
      </c>
      <c r="CB34" s="124" t="str">
        <f t="shared" si="60"/>
        <v>NA</v>
      </c>
      <c r="CC34" s="124" t="str">
        <f t="shared" si="61"/>
        <v>NA</v>
      </c>
      <c r="CD34" s="125" t="str">
        <f t="shared" si="62"/>
        <v>NA</v>
      </c>
      <c r="CE34" s="249" t="str">
        <f t="shared" si="79"/>
        <v>NA</v>
      </c>
      <c r="CF34" s="127" t="str">
        <f t="shared" si="79"/>
        <v>NA</v>
      </c>
      <c r="CG34" s="127" t="str">
        <f t="shared" si="79"/>
        <v>NA</v>
      </c>
      <c r="CH34" s="127" t="str">
        <f t="shared" si="79"/>
        <v>NA</v>
      </c>
      <c r="CI34" s="127" t="str">
        <f t="shared" si="79"/>
        <v>NA</v>
      </c>
      <c r="CJ34" s="127" t="str">
        <f t="shared" si="79"/>
        <v>NA</v>
      </c>
      <c r="CK34" s="127" t="str">
        <f t="shared" si="79"/>
        <v>NA</v>
      </c>
      <c r="CL34" s="127" t="str">
        <f t="shared" si="63"/>
        <v>NA</v>
      </c>
      <c r="CM34" s="127" t="str">
        <f t="shared" si="64"/>
        <v>NA</v>
      </c>
      <c r="CN34" s="164" t="str">
        <f t="shared" si="65"/>
        <v>NA</v>
      </c>
    </row>
    <row r="35" spans="1:92">
      <c r="A35" s="7"/>
      <c r="B35" s="207">
        <v>14</v>
      </c>
      <c r="C35" s="125">
        <f t="shared" si="66"/>
        <v>3.7708333333357587</v>
      </c>
      <c r="D35" s="112">
        <v>1</v>
      </c>
      <c r="E35" s="78">
        <v>0.25</v>
      </c>
      <c r="F35" s="131">
        <f t="shared" si="67"/>
        <v>7.7419354838767829E-2</v>
      </c>
      <c r="G35" s="130">
        <f t="shared" si="68"/>
        <v>12.916666666656965</v>
      </c>
      <c r="H35" s="112">
        <v>296.97500000000002</v>
      </c>
      <c r="I35" s="112">
        <v>163.063915918383</v>
      </c>
      <c r="J35" s="112">
        <f t="shared" si="69"/>
        <v>22.991612903243077</v>
      </c>
      <c r="K35" s="193">
        <f t="shared" si="69"/>
        <v>12.624303167884294</v>
      </c>
      <c r="L35" s="130">
        <v>5.56</v>
      </c>
      <c r="M35" s="112">
        <v>22</v>
      </c>
      <c r="N35" s="112">
        <v>2</v>
      </c>
      <c r="O35" s="112">
        <v>0</v>
      </c>
      <c r="P35" s="112">
        <v>2</v>
      </c>
      <c r="Q35" s="163">
        <v>5.98</v>
      </c>
      <c r="R35" s="287">
        <v>13.7</v>
      </c>
      <c r="S35" s="129">
        <v>104.75112659867438</v>
      </c>
      <c r="T35" s="112">
        <v>67.084496122325248</v>
      </c>
      <c r="U35" s="112">
        <v>13.061043961175534</v>
      </c>
      <c r="V35" s="112">
        <v>40.924991871775504</v>
      </c>
      <c r="W35" s="112">
        <f t="shared" si="43"/>
        <v>0.64041789621357836</v>
      </c>
      <c r="X35" s="112">
        <v>184.52</v>
      </c>
      <c r="Y35" s="193">
        <v>61.59</v>
      </c>
      <c r="Z35" s="112">
        <v>5.9649096488718589</v>
      </c>
      <c r="AA35" s="112">
        <v>0</v>
      </c>
      <c r="AB35" s="112">
        <v>4.5175002820659049</v>
      </c>
      <c r="AC35" s="112">
        <v>1.1399760088025173</v>
      </c>
      <c r="AD35" s="112">
        <v>11.298313190518176</v>
      </c>
      <c r="AE35" s="112">
        <v>2.2635574868430512</v>
      </c>
      <c r="AF35" s="112">
        <v>2.2679699809030316</v>
      </c>
      <c r="AG35" s="130">
        <f t="shared" si="44"/>
        <v>6.3625702921299832</v>
      </c>
      <c r="AH35" s="130">
        <f t="shared" si="45"/>
        <v>0</v>
      </c>
      <c r="AI35" s="130">
        <f t="shared" si="46"/>
        <v>8.2136368764834629</v>
      </c>
      <c r="AJ35" s="130">
        <f t="shared" si="47"/>
        <v>2.3246569591267021</v>
      </c>
      <c r="AK35" s="130">
        <f t="shared" si="48"/>
        <v>24.934208420453906</v>
      </c>
      <c r="AL35" s="130">
        <f t="shared" si="49"/>
        <v>5.2932421230791347</v>
      </c>
      <c r="AM35" s="130">
        <f t="shared" si="50"/>
        <v>5.5439266199851893</v>
      </c>
      <c r="AN35" s="112">
        <f t="shared" si="51"/>
        <v>52.672241291258374</v>
      </c>
      <c r="AO35" s="112">
        <f t="shared" si="52"/>
        <v>16.900864127740149</v>
      </c>
      <c r="AP35" s="193">
        <f t="shared" si="53"/>
        <v>35.771377163518231</v>
      </c>
      <c r="AQ35" s="195" t="s">
        <v>889</v>
      </c>
      <c r="AR35" s="195" t="s">
        <v>889</v>
      </c>
      <c r="AS35" s="112">
        <v>0.16639304015480871</v>
      </c>
      <c r="AT35" s="112">
        <v>65.239743006749393</v>
      </c>
      <c r="AU35" s="112">
        <v>34.593863953095799</v>
      </c>
      <c r="AV35" s="135" t="str">
        <f t="shared" si="70"/>
        <v>NA</v>
      </c>
      <c r="AW35" s="135" t="str">
        <f t="shared" si="54"/>
        <v>NA</v>
      </c>
      <c r="AX35" s="162" t="str">
        <f t="shared" si="71"/>
        <v>NA</v>
      </c>
      <c r="AY35" s="250" t="str">
        <f t="shared" si="71"/>
        <v>NA</v>
      </c>
      <c r="AZ35" s="141">
        <f t="shared" si="55"/>
        <v>1.1067199471040254</v>
      </c>
      <c r="BA35" s="208">
        <f t="shared" si="72"/>
        <v>0.42182786467132982</v>
      </c>
      <c r="BB35" s="209">
        <f t="shared" si="73"/>
        <v>0</v>
      </c>
      <c r="BC35" s="209">
        <f t="shared" si="74"/>
        <v>0.54455051114772468</v>
      </c>
      <c r="BD35" s="209">
        <f t="shared" si="75"/>
        <v>0.15412090336741704</v>
      </c>
      <c r="BE35" s="209">
        <f t="shared" si="76"/>
        <v>1.6530966908577596</v>
      </c>
      <c r="BF35" s="209">
        <f t="shared" si="77"/>
        <v>0.35093317943043517</v>
      </c>
      <c r="BG35" s="209">
        <f t="shared" si="78"/>
        <v>0.36755314607612977</v>
      </c>
      <c r="BH35" s="209">
        <f t="shared" si="56"/>
        <v>3.4920822955507962</v>
      </c>
      <c r="BI35" s="209">
        <f t="shared" si="57"/>
        <v>1.1204992791864716</v>
      </c>
      <c r="BJ35" s="210">
        <f t="shared" si="58"/>
        <v>2.3715830163643248</v>
      </c>
      <c r="BK35" s="208">
        <f>[2]Feedstock!$G$22/'Overview Part 2'!$G34</f>
        <v>6.2725755705929545E-2</v>
      </c>
      <c r="BL35" s="209">
        <f>[2]Feedstock!$G$24/'Overview Part 2'!$G34</f>
        <v>6.348448433800867E-2</v>
      </c>
      <c r="BM35" s="209">
        <f>[2]Feedstock!$G$26/'Overview Part 2'!$G34</f>
        <v>4.228711627514159E-2</v>
      </c>
      <c r="BN35" s="209">
        <v>0</v>
      </c>
      <c r="BO35" s="209">
        <v>0</v>
      </c>
      <c r="BP35" s="209">
        <v>0</v>
      </c>
      <c r="BQ35" s="209">
        <v>0</v>
      </c>
      <c r="BR35" s="209">
        <f t="shared" si="80"/>
        <v>0.16849735631907981</v>
      </c>
      <c r="BS35" s="209">
        <f t="shared" si="81"/>
        <v>0.16849735631907981</v>
      </c>
      <c r="BT35" s="210">
        <f t="shared" si="82"/>
        <v>0</v>
      </c>
      <c r="BU35" s="123">
        <f t="shared" si="59"/>
        <v>0.35910210896540029</v>
      </c>
      <c r="BV35" s="124">
        <f t="shared" si="59"/>
        <v>-6.348448433800867E-2</v>
      </c>
      <c r="BW35" s="124">
        <f t="shared" si="59"/>
        <v>0.50226339487258309</v>
      </c>
      <c r="BX35" s="124">
        <f t="shared" si="59"/>
        <v>0.15412090336741704</v>
      </c>
      <c r="BY35" s="124">
        <f t="shared" si="59"/>
        <v>1.6530966908577596</v>
      </c>
      <c r="BZ35" s="124">
        <f>IF(BF35="NA","NA",BF35-BP35)</f>
        <v>0.35093317943043517</v>
      </c>
      <c r="CA35" s="124">
        <f t="shared" si="59"/>
        <v>0.36755314607612977</v>
      </c>
      <c r="CB35" s="124">
        <f t="shared" si="60"/>
        <v>3.3235849392317167</v>
      </c>
      <c r="CC35" s="124">
        <f t="shared" si="61"/>
        <v>0.95200192286739171</v>
      </c>
      <c r="CD35" s="125">
        <f t="shared" si="62"/>
        <v>2.3715830163643248</v>
      </c>
      <c r="CE35" s="126">
        <f t="shared" si="79"/>
        <v>1.8238763566736607E-2</v>
      </c>
      <c r="CF35" s="126">
        <f t="shared" si="79"/>
        <v>-3.2243712055411394E-3</v>
      </c>
      <c r="CG35" s="126">
        <f t="shared" si="79"/>
        <v>2.5509912302381234E-2</v>
      </c>
      <c r="CH35" s="126">
        <f t="shared" si="79"/>
        <v>7.8277867131128949E-3</v>
      </c>
      <c r="CI35" s="126">
        <f t="shared" si="79"/>
        <v>8.3960631098422112E-2</v>
      </c>
      <c r="CJ35" s="126">
        <f t="shared" si="79"/>
        <v>1.7823864376055678E-2</v>
      </c>
      <c r="CK35" s="126">
        <f t="shared" si="79"/>
        <v>1.8667990975621482E-2</v>
      </c>
      <c r="CL35" s="127">
        <f t="shared" si="63"/>
        <v>0.16880457782678887</v>
      </c>
      <c r="CM35" s="127">
        <f t="shared" si="64"/>
        <v>4.8352091376689596E-2</v>
      </c>
      <c r="CN35" s="164">
        <f t="shared" si="65"/>
        <v>0.12045248645009927</v>
      </c>
    </row>
    <row r="36" spans="1:92">
      <c r="A36" s="251"/>
      <c r="B36" s="207">
        <v>17.229166666664241</v>
      </c>
      <c r="C36" s="125">
        <f t="shared" si="66"/>
        <v>3.2291666666642413</v>
      </c>
      <c r="D36" s="112">
        <v>1</v>
      </c>
      <c r="E36" s="78">
        <v>0.25</v>
      </c>
      <c r="F36" s="131">
        <f>E36/(B37-B36)</f>
        <v>6.6298342541393829E-2</v>
      </c>
      <c r="G36" s="130">
        <f>D36/F36</f>
        <v>15.083333333343033</v>
      </c>
      <c r="H36" s="112">
        <v>296.97500000000002</v>
      </c>
      <c r="I36" s="112">
        <v>163.063915918383</v>
      </c>
      <c r="J36" s="112">
        <f>H36/$G36</f>
        <v>19.688950276230432</v>
      </c>
      <c r="K36" s="193">
        <f t="shared" si="69"/>
        <v>10.810867353697999</v>
      </c>
      <c r="L36" s="130">
        <v>5.55</v>
      </c>
      <c r="M36" s="112">
        <v>7</v>
      </c>
      <c r="N36" s="112">
        <v>2</v>
      </c>
      <c r="O36" s="112">
        <v>0</v>
      </c>
      <c r="P36" s="112">
        <v>2</v>
      </c>
      <c r="Q36" s="163">
        <v>5.9</v>
      </c>
      <c r="R36" s="287">
        <v>14.38</v>
      </c>
      <c r="S36" s="129" t="s">
        <v>889</v>
      </c>
      <c r="T36" s="112" t="s">
        <v>889</v>
      </c>
      <c r="U36" s="112" t="s">
        <v>889</v>
      </c>
      <c r="V36" s="112" t="s">
        <v>889</v>
      </c>
      <c r="W36" s="112" t="str">
        <f t="shared" si="43"/>
        <v>NA</v>
      </c>
      <c r="X36" s="112">
        <v>140.38</v>
      </c>
      <c r="Y36" s="193">
        <v>66.11</v>
      </c>
      <c r="Z36" s="112">
        <v>4.3903307197324812</v>
      </c>
      <c r="AA36" s="112">
        <v>0</v>
      </c>
      <c r="AB36" s="112">
        <v>3.9152504765623855</v>
      </c>
      <c r="AC36" s="112">
        <v>0.96766081679327975</v>
      </c>
      <c r="AD36" s="112">
        <v>13.760867784533133</v>
      </c>
      <c r="AE36" s="112">
        <v>2.915214010128214</v>
      </c>
      <c r="AF36" s="112">
        <v>2.9980076401012279</v>
      </c>
      <c r="AG36" s="130">
        <f t="shared" si="44"/>
        <v>4.683019434381313</v>
      </c>
      <c r="AH36" s="130">
        <f t="shared" si="45"/>
        <v>0</v>
      </c>
      <c r="AI36" s="130">
        <f t="shared" si="46"/>
        <v>7.1186372301134284</v>
      </c>
      <c r="AJ36" s="130">
        <f t="shared" si="47"/>
        <v>1.9732691165980607</v>
      </c>
      <c r="AK36" s="130">
        <f t="shared" si="48"/>
        <v>30.368811662417947</v>
      </c>
      <c r="AL36" s="130">
        <f t="shared" si="49"/>
        <v>6.8171158390690545</v>
      </c>
      <c r="AM36" s="130">
        <f>IF(AF36="NA","NA",AF36/144*11*32)</f>
        <v>7.3284631202474459</v>
      </c>
      <c r="AN36" s="112">
        <f t="shared" si="51"/>
        <v>58.289316402827254</v>
      </c>
      <c r="AO36" s="112">
        <f t="shared" si="52"/>
        <v>13.774925781092803</v>
      </c>
      <c r="AP36" s="193">
        <f t="shared" si="53"/>
        <v>44.514390621734449</v>
      </c>
      <c r="AQ36" s="195" t="s">
        <v>889</v>
      </c>
      <c r="AR36" s="195" t="s">
        <v>889</v>
      </c>
      <c r="AS36" s="112">
        <v>0.16788840275143507</v>
      </c>
      <c r="AT36" s="112">
        <v>74.871363953421536</v>
      </c>
      <c r="AU36" s="112">
        <v>24.960747643827037</v>
      </c>
      <c r="AV36" s="135" t="str">
        <f t="shared" si="70"/>
        <v>NA</v>
      </c>
      <c r="AW36" s="135" t="str">
        <f t="shared" si="54"/>
        <v>NA</v>
      </c>
      <c r="AX36" s="162" t="str">
        <f t="shared" si="71"/>
        <v>NA</v>
      </c>
      <c r="AY36" s="250" t="str">
        <f t="shared" si="71"/>
        <v>NA</v>
      </c>
      <c r="AZ36" s="246" t="str">
        <f t="shared" si="55"/>
        <v>NA</v>
      </c>
      <c r="BA36" s="208">
        <f t="shared" si="72"/>
        <v>0.36255634330721265</v>
      </c>
      <c r="BB36" s="209">
        <f t="shared" si="73"/>
        <v>0</v>
      </c>
      <c r="BC36" s="209">
        <f t="shared" si="74"/>
        <v>0.55112030168661486</v>
      </c>
      <c r="BD36" s="209">
        <f t="shared" si="75"/>
        <v>0.15276922193028719</v>
      </c>
      <c r="BE36" s="209">
        <f t="shared" si="76"/>
        <v>2.3511338061244458</v>
      </c>
      <c r="BF36" s="209">
        <f t="shared" si="77"/>
        <v>0.52777671012187155</v>
      </c>
      <c r="BG36" s="209">
        <f t="shared" si="78"/>
        <v>0.56736488672926066</v>
      </c>
      <c r="BH36" s="209">
        <f t="shared" si="56"/>
        <v>4.5127212698996928</v>
      </c>
      <c r="BI36" s="209">
        <f t="shared" si="57"/>
        <v>1.0664458669241146</v>
      </c>
      <c r="BJ36" s="210">
        <f t="shared" si="58"/>
        <v>3.4462754029755778</v>
      </c>
      <c r="BK36" s="208">
        <f>[2]Feedstock!$G$22/'Overview Part 2'!$G35</f>
        <v>7.3247495372832747E-2</v>
      </c>
      <c r="BL36" s="209">
        <f>[2]Feedstock!$G$24/'Overview Part 2'!$G35</f>
        <v>7.4133494614165102E-2</v>
      </c>
      <c r="BM36" s="209">
        <f>[2]Feedstock!$G$26/'Overview Part 2'!$G35</f>
        <v>4.9380439005234186E-2</v>
      </c>
      <c r="BN36" s="209">
        <v>0</v>
      </c>
      <c r="BO36" s="209">
        <v>0</v>
      </c>
      <c r="BP36" s="209">
        <v>0</v>
      </c>
      <c r="BQ36" s="209">
        <v>0</v>
      </c>
      <c r="BR36" s="209">
        <f t="shared" si="80"/>
        <v>0.19676142899223203</v>
      </c>
      <c r="BS36" s="209">
        <f t="shared" si="81"/>
        <v>0.19676142899223203</v>
      </c>
      <c r="BT36" s="210">
        <f t="shared" si="82"/>
        <v>0</v>
      </c>
      <c r="BU36" s="123">
        <f t="shared" si="59"/>
        <v>0.28930884793437989</v>
      </c>
      <c r="BV36" s="124">
        <f t="shared" si="59"/>
        <v>-7.4133494614165102E-2</v>
      </c>
      <c r="BW36" s="124">
        <f t="shared" si="59"/>
        <v>0.50173986268138071</v>
      </c>
      <c r="BX36" s="124">
        <f t="shared" si="59"/>
        <v>0.15276922193028719</v>
      </c>
      <c r="BY36" s="124">
        <f t="shared" si="59"/>
        <v>2.3511338061244458</v>
      </c>
      <c r="BZ36" s="124">
        <f t="shared" si="59"/>
        <v>0.52777671012187155</v>
      </c>
      <c r="CA36" s="124">
        <f t="shared" si="59"/>
        <v>0.56736488672926066</v>
      </c>
      <c r="CB36" s="124">
        <f t="shared" si="60"/>
        <v>4.3159598409074604</v>
      </c>
      <c r="CC36" s="124">
        <f t="shared" si="61"/>
        <v>0.86968443793188266</v>
      </c>
      <c r="CD36" s="125">
        <f t="shared" si="62"/>
        <v>3.4462754029755778</v>
      </c>
      <c r="CE36" s="126">
        <f t="shared" si="79"/>
        <v>1.2583234118976119E-2</v>
      </c>
      <c r="CF36" s="126">
        <f t="shared" si="79"/>
        <v>-3.2243712055411398E-3</v>
      </c>
      <c r="CG36" s="126">
        <f t="shared" si="79"/>
        <v>2.1822734437678702E-2</v>
      </c>
      <c r="CH36" s="126">
        <f t="shared" si="79"/>
        <v>6.6445630662448378E-3</v>
      </c>
      <c r="CI36" s="126">
        <f t="shared" si="79"/>
        <v>0.10226049890535549</v>
      </c>
      <c r="CJ36" s="126">
        <f t="shared" si="79"/>
        <v>2.2955184237962972E-2</v>
      </c>
      <c r="CK36" s="126">
        <f t="shared" si="79"/>
        <v>2.4677037192516023E-2</v>
      </c>
      <c r="CL36" s="127">
        <f t="shared" si="63"/>
        <v>0.18771888075319301</v>
      </c>
      <c r="CM36" s="127">
        <f t="shared" si="64"/>
        <v>3.782616041735852E-2</v>
      </c>
      <c r="CN36" s="164">
        <f t="shared" si="65"/>
        <v>0.14989272033583448</v>
      </c>
    </row>
    <row r="37" spans="1:92">
      <c r="A37" s="7" t="s">
        <v>1023</v>
      </c>
      <c r="B37" s="288">
        <v>21</v>
      </c>
      <c r="C37" s="115">
        <f t="shared" si="66"/>
        <v>3.7708333333357587</v>
      </c>
      <c r="D37" s="107">
        <v>1</v>
      </c>
      <c r="E37" s="289">
        <v>0.25</v>
      </c>
      <c r="F37" s="109">
        <f t="shared" si="67"/>
        <v>7.7419354838767829E-2</v>
      </c>
      <c r="G37" s="110">
        <f t="shared" si="68"/>
        <v>12.916666666656965</v>
      </c>
      <c r="H37" s="111">
        <v>296.97500000000002</v>
      </c>
      <c r="I37" s="111">
        <v>163.063915918383</v>
      </c>
      <c r="J37" s="111">
        <f t="shared" si="69"/>
        <v>22.991612903243077</v>
      </c>
      <c r="K37" s="189">
        <f t="shared" si="69"/>
        <v>12.624303167884294</v>
      </c>
      <c r="L37" s="110">
        <v>5.57</v>
      </c>
      <c r="M37" s="111">
        <v>20</v>
      </c>
      <c r="N37" s="111">
        <v>2</v>
      </c>
      <c r="O37" s="111">
        <v>0</v>
      </c>
      <c r="P37" s="111">
        <v>2</v>
      </c>
      <c r="Q37" s="253">
        <v>5.91</v>
      </c>
      <c r="R37" s="290" t="s">
        <v>889</v>
      </c>
      <c r="S37" s="107">
        <v>104.82299260239635</v>
      </c>
      <c r="T37" s="111">
        <v>88.515339716697639</v>
      </c>
      <c r="U37" s="111">
        <v>2.8481866379904135</v>
      </c>
      <c r="V37" s="111">
        <v>2.8057192661118471</v>
      </c>
      <c r="W37" s="111">
        <f t="shared" si="43"/>
        <v>0.84442675713757565</v>
      </c>
      <c r="X37" s="111">
        <v>279.64</v>
      </c>
      <c r="Y37" s="189">
        <v>75.88</v>
      </c>
      <c r="Z37" s="111" t="s">
        <v>889</v>
      </c>
      <c r="AA37" s="111" t="s">
        <v>889</v>
      </c>
      <c r="AB37" s="111" t="s">
        <v>889</v>
      </c>
      <c r="AC37" s="111" t="s">
        <v>889</v>
      </c>
      <c r="AD37" s="111" t="s">
        <v>889</v>
      </c>
      <c r="AE37" s="111" t="s">
        <v>889</v>
      </c>
      <c r="AF37" s="111" t="s">
        <v>889</v>
      </c>
      <c r="AG37" s="108" t="str">
        <f t="shared" si="44"/>
        <v>NA</v>
      </c>
      <c r="AH37" s="108" t="str">
        <f t="shared" si="45"/>
        <v>NA</v>
      </c>
      <c r="AI37" s="108" t="str">
        <f t="shared" si="46"/>
        <v>NA</v>
      </c>
      <c r="AJ37" s="108" t="str">
        <f t="shared" si="47"/>
        <v>NA</v>
      </c>
      <c r="AK37" s="108" t="str">
        <f t="shared" si="48"/>
        <v>NA</v>
      </c>
      <c r="AL37" s="108" t="str">
        <f t="shared" si="49"/>
        <v>NA</v>
      </c>
      <c r="AM37" s="108" t="str">
        <f t="shared" si="50"/>
        <v>NA</v>
      </c>
      <c r="AN37" s="111" t="str">
        <f t="shared" si="51"/>
        <v>NA</v>
      </c>
      <c r="AO37" s="111" t="str">
        <f t="shared" si="52"/>
        <v>NA</v>
      </c>
      <c r="AP37" s="189" t="str">
        <f t="shared" si="53"/>
        <v>NA</v>
      </c>
      <c r="AQ37" s="291" t="s">
        <v>889</v>
      </c>
      <c r="AR37" s="191" t="s">
        <v>889</v>
      </c>
      <c r="AS37" s="111">
        <v>0.15582035195054664</v>
      </c>
      <c r="AT37" s="111">
        <v>62.276926019868796</v>
      </c>
      <c r="AU37" s="111">
        <v>37.567253628180659</v>
      </c>
      <c r="AV37" s="97" t="str">
        <f t="shared" si="70"/>
        <v>NA</v>
      </c>
      <c r="AW37" s="97" t="str">
        <f t="shared" si="54"/>
        <v>NA</v>
      </c>
      <c r="AX37" s="160" t="str">
        <f t="shared" si="71"/>
        <v>NA</v>
      </c>
      <c r="AY37" s="257" t="str">
        <f t="shared" si="71"/>
        <v>NA</v>
      </c>
      <c r="AZ37" s="258">
        <f t="shared" si="55"/>
        <v>0.83876704577562133</v>
      </c>
      <c r="BA37" s="259" t="str">
        <f t="shared" si="72"/>
        <v>NA</v>
      </c>
      <c r="BB37" s="260" t="str">
        <f t="shared" si="73"/>
        <v>NA</v>
      </c>
      <c r="BC37" s="260" t="str">
        <f t="shared" si="74"/>
        <v>NA</v>
      </c>
      <c r="BD37" s="260" t="str">
        <f t="shared" si="75"/>
        <v>NA</v>
      </c>
      <c r="BE37" s="260" t="str">
        <f t="shared" si="76"/>
        <v>NA</v>
      </c>
      <c r="BF37" s="260" t="str">
        <f t="shared" si="77"/>
        <v>NA</v>
      </c>
      <c r="BG37" s="260" t="str">
        <f t="shared" si="78"/>
        <v>NA</v>
      </c>
      <c r="BH37" s="260" t="str">
        <f t="shared" si="56"/>
        <v>NA</v>
      </c>
      <c r="BI37" s="260" t="str">
        <f t="shared" si="57"/>
        <v>NA</v>
      </c>
      <c r="BJ37" s="261" t="str">
        <f t="shared" si="58"/>
        <v>NA</v>
      </c>
      <c r="BK37" s="259">
        <f>[2]Feedstock!$G$22/'Overview Part 2'!$G36</f>
        <v>6.2725755705929545E-2</v>
      </c>
      <c r="BL37" s="260">
        <f>[2]Feedstock!$G$24/'Overview Part 2'!$G36</f>
        <v>6.348448433800867E-2</v>
      </c>
      <c r="BM37" s="260">
        <f>[2]Feedstock!$G$26/'Overview Part 2'!$G36</f>
        <v>4.228711627514159E-2</v>
      </c>
      <c r="BN37" s="260">
        <v>0</v>
      </c>
      <c r="BO37" s="260">
        <v>0</v>
      </c>
      <c r="BP37" s="260">
        <v>0</v>
      </c>
      <c r="BQ37" s="260">
        <v>0</v>
      </c>
      <c r="BR37" s="260">
        <f t="shared" si="80"/>
        <v>0.16849735631907981</v>
      </c>
      <c r="BS37" s="260">
        <f t="shared" si="81"/>
        <v>0.16849735631907981</v>
      </c>
      <c r="BT37" s="261">
        <f t="shared" si="82"/>
        <v>0</v>
      </c>
      <c r="BU37" s="113" t="str">
        <f t="shared" si="59"/>
        <v>NA</v>
      </c>
      <c r="BV37" s="114" t="str">
        <f t="shared" si="59"/>
        <v>NA</v>
      </c>
      <c r="BW37" s="114" t="str">
        <f t="shared" si="59"/>
        <v>NA</v>
      </c>
      <c r="BX37" s="114" t="str">
        <f t="shared" si="59"/>
        <v>NA</v>
      </c>
      <c r="BY37" s="114" t="str">
        <f t="shared" si="59"/>
        <v>NA</v>
      </c>
      <c r="BZ37" s="114" t="str">
        <f t="shared" si="59"/>
        <v>NA</v>
      </c>
      <c r="CA37" s="114" t="str">
        <f t="shared" si="59"/>
        <v>NA</v>
      </c>
      <c r="CB37" s="114" t="str">
        <f t="shared" si="60"/>
        <v>NA</v>
      </c>
      <c r="CC37" s="114" t="str">
        <f t="shared" si="61"/>
        <v>NA</v>
      </c>
      <c r="CD37" s="115" t="str">
        <f t="shared" si="62"/>
        <v>NA</v>
      </c>
      <c r="CE37" s="262" t="str">
        <f t="shared" si="79"/>
        <v>NA</v>
      </c>
      <c r="CF37" s="161" t="str">
        <f t="shared" si="79"/>
        <v>NA</v>
      </c>
      <c r="CG37" s="161" t="str">
        <f t="shared" si="79"/>
        <v>NA</v>
      </c>
      <c r="CH37" s="161" t="str">
        <f t="shared" si="79"/>
        <v>NA</v>
      </c>
      <c r="CI37" s="161" t="str">
        <f t="shared" si="79"/>
        <v>NA</v>
      </c>
      <c r="CJ37" s="161" t="str">
        <f t="shared" si="79"/>
        <v>NA</v>
      </c>
      <c r="CK37" s="161" t="str">
        <f t="shared" si="79"/>
        <v>NA</v>
      </c>
      <c r="CL37" s="161" t="str">
        <f t="shared" si="63"/>
        <v>NA</v>
      </c>
      <c r="CM37" s="161" t="str">
        <f t="shared" si="64"/>
        <v>NA</v>
      </c>
      <c r="CN37" s="205" t="str">
        <f t="shared" si="65"/>
        <v>NA</v>
      </c>
    </row>
    <row r="38" spans="1:92">
      <c r="A38" s="7"/>
      <c r="B38" s="207">
        <v>24.229166666664241</v>
      </c>
      <c r="C38" s="125">
        <f t="shared" si="66"/>
        <v>3.2291666666642413</v>
      </c>
      <c r="D38" s="112">
        <v>1</v>
      </c>
      <c r="E38" s="78">
        <v>0.25</v>
      </c>
      <c r="F38" s="131">
        <f t="shared" si="67"/>
        <v>6.6298342541393829E-2</v>
      </c>
      <c r="G38" s="130">
        <f t="shared" si="68"/>
        <v>15.083333333343033</v>
      </c>
      <c r="H38" s="112">
        <v>296.97500000000002</v>
      </c>
      <c r="I38" s="112">
        <v>163.063915918383</v>
      </c>
      <c r="J38" s="112">
        <f t="shared" si="69"/>
        <v>19.688950276230432</v>
      </c>
      <c r="K38" s="193">
        <f t="shared" si="69"/>
        <v>10.810867353697999</v>
      </c>
      <c r="L38" s="130">
        <v>5.56</v>
      </c>
      <c r="M38" s="112">
        <v>50</v>
      </c>
      <c r="N38" s="112">
        <v>2</v>
      </c>
      <c r="O38" s="112">
        <v>0</v>
      </c>
      <c r="P38" s="112">
        <v>2</v>
      </c>
      <c r="Q38" s="163">
        <v>5.89</v>
      </c>
      <c r="R38" s="287">
        <v>14.1</v>
      </c>
      <c r="S38" s="129" t="s">
        <v>889</v>
      </c>
      <c r="T38" s="112" t="s">
        <v>889</v>
      </c>
      <c r="U38" s="112" t="s">
        <v>889</v>
      </c>
      <c r="V38" s="112" t="s">
        <v>889</v>
      </c>
      <c r="W38" s="112" t="str">
        <f t="shared" si="43"/>
        <v>NA</v>
      </c>
      <c r="X38" s="112">
        <v>155.63999999999999</v>
      </c>
      <c r="Y38" s="193">
        <v>61.6</v>
      </c>
      <c r="Z38" s="112">
        <v>2.7140962117993568</v>
      </c>
      <c r="AA38" s="112">
        <v>0</v>
      </c>
      <c r="AB38" s="112">
        <v>2.1185421980657062</v>
      </c>
      <c r="AC38" s="112">
        <v>0.55066122315036503</v>
      </c>
      <c r="AD38" s="112">
        <v>8.4563860069487617</v>
      </c>
      <c r="AE38" s="112">
        <v>1.2227683311912358</v>
      </c>
      <c r="AF38" s="112">
        <v>1.8133982084403688</v>
      </c>
      <c r="AG38" s="130">
        <f t="shared" si="44"/>
        <v>2.8950359592526471</v>
      </c>
      <c r="AH38" s="130">
        <f t="shared" si="45"/>
        <v>0</v>
      </c>
      <c r="AI38" s="130">
        <f t="shared" si="46"/>
        <v>3.8518949055740115</v>
      </c>
      <c r="AJ38" s="130">
        <f t="shared" si="47"/>
        <v>1.1229170040713325</v>
      </c>
      <c r="AK38" s="130">
        <f t="shared" si="48"/>
        <v>18.662369118783474</v>
      </c>
      <c r="AL38" s="130">
        <f t="shared" si="49"/>
        <v>2.8593967129395055</v>
      </c>
      <c r="AM38" s="130">
        <f t="shared" si="50"/>
        <v>4.4327511761875682</v>
      </c>
      <c r="AN38" s="112">
        <f t="shared" si="51"/>
        <v>33.824364876808538</v>
      </c>
      <c r="AO38" s="112">
        <f t="shared" si="52"/>
        <v>7.8698478688979918</v>
      </c>
      <c r="AP38" s="193">
        <f t="shared" si="53"/>
        <v>25.95451700791055</v>
      </c>
      <c r="AQ38" s="195" t="s">
        <v>889</v>
      </c>
      <c r="AR38" s="195" t="s">
        <v>889</v>
      </c>
      <c r="AS38" s="112">
        <v>0.63203439536063122</v>
      </c>
      <c r="AT38" s="112">
        <v>71.71380432614329</v>
      </c>
      <c r="AU38" s="112">
        <v>27.654161278496083</v>
      </c>
      <c r="AV38" s="135" t="str">
        <f t="shared" si="70"/>
        <v>NA</v>
      </c>
      <c r="AW38" s="135" t="str">
        <f t="shared" si="54"/>
        <v>NA</v>
      </c>
      <c r="AX38" s="162" t="str">
        <f t="shared" si="71"/>
        <v>NA</v>
      </c>
      <c r="AY38" s="250" t="str">
        <f t="shared" si="71"/>
        <v>NA</v>
      </c>
      <c r="AZ38" s="141" t="str">
        <f t="shared" si="55"/>
        <v>NA</v>
      </c>
      <c r="BA38" s="208">
        <f t="shared" si="72"/>
        <v>0.22413181620037329</v>
      </c>
      <c r="BB38" s="209">
        <f t="shared" si="73"/>
        <v>0</v>
      </c>
      <c r="BC38" s="209">
        <f t="shared" si="74"/>
        <v>0.29821121849627646</v>
      </c>
      <c r="BD38" s="209">
        <f t="shared" si="75"/>
        <v>8.6935509992684581E-2</v>
      </c>
      <c r="BE38" s="209">
        <f t="shared" si="76"/>
        <v>1.4448285769391604</v>
      </c>
      <c r="BF38" s="209">
        <f t="shared" si="77"/>
        <v>0.22137264874386992</v>
      </c>
      <c r="BG38" s="209">
        <f t="shared" si="78"/>
        <v>0.3431807362212308</v>
      </c>
      <c r="BH38" s="209">
        <f t="shared" si="56"/>
        <v>2.6186605065935957</v>
      </c>
      <c r="BI38" s="209">
        <f t="shared" si="57"/>
        <v>0.6092785446893344</v>
      </c>
      <c r="BJ38" s="210">
        <f t="shared" si="58"/>
        <v>2.009381961904261</v>
      </c>
      <c r="BK38" s="208">
        <f>[2]Feedstock!$G$22/'Overview Part 2'!$G37</f>
        <v>7.3247495372832747E-2</v>
      </c>
      <c r="BL38" s="209">
        <f>[2]Feedstock!$G$24/'Overview Part 2'!$G37</f>
        <v>7.4133494614165102E-2</v>
      </c>
      <c r="BM38" s="209">
        <f>[2]Feedstock!$G$26/'Overview Part 2'!$G37</f>
        <v>4.9380439005234186E-2</v>
      </c>
      <c r="BN38" s="209">
        <v>0</v>
      </c>
      <c r="BO38" s="209">
        <v>0</v>
      </c>
      <c r="BP38" s="209">
        <v>0</v>
      </c>
      <c r="BQ38" s="209">
        <v>0</v>
      </c>
      <c r="BR38" s="209">
        <f t="shared" si="80"/>
        <v>0.19676142899223203</v>
      </c>
      <c r="BS38" s="209">
        <f t="shared" si="81"/>
        <v>0.19676142899223203</v>
      </c>
      <c r="BT38" s="210">
        <f t="shared" si="82"/>
        <v>0</v>
      </c>
      <c r="BU38" s="123">
        <f t="shared" si="59"/>
        <v>0.15088432082754055</v>
      </c>
      <c r="BV38" s="124">
        <f t="shared" si="59"/>
        <v>-7.4133494614165102E-2</v>
      </c>
      <c r="BW38" s="124">
        <f t="shared" si="59"/>
        <v>0.24883077949104226</v>
      </c>
      <c r="BX38" s="124">
        <f t="shared" si="59"/>
        <v>8.6935509992684581E-2</v>
      </c>
      <c r="BY38" s="124">
        <f t="shared" si="59"/>
        <v>1.4448285769391604</v>
      </c>
      <c r="BZ38" s="124">
        <f t="shared" si="59"/>
        <v>0.22137264874386992</v>
      </c>
      <c r="CA38" s="124">
        <f t="shared" si="59"/>
        <v>0.3431807362212308</v>
      </c>
      <c r="CB38" s="124">
        <f t="shared" si="60"/>
        <v>2.4218990776013638</v>
      </c>
      <c r="CC38" s="124">
        <f t="shared" si="61"/>
        <v>0.41251711569710231</v>
      </c>
      <c r="CD38" s="125">
        <f t="shared" si="62"/>
        <v>2.009381961904261</v>
      </c>
      <c r="CE38" s="126">
        <f t="shared" si="79"/>
        <v>6.5625809490841595E-3</v>
      </c>
      <c r="CF38" s="126">
        <f t="shared" si="79"/>
        <v>-3.2243712055411398E-3</v>
      </c>
      <c r="CG38" s="126">
        <f t="shared" si="79"/>
        <v>1.0822676100985655E-2</v>
      </c>
      <c r="CH38" s="126">
        <f t="shared" si="79"/>
        <v>3.7811836150225854E-3</v>
      </c>
      <c r="CI38" s="126">
        <f t="shared" si="79"/>
        <v>6.2841549351909998E-2</v>
      </c>
      <c r="CJ38" s="126">
        <f t="shared" si="79"/>
        <v>9.6284088321895965E-3</v>
      </c>
      <c r="CK38" s="126">
        <f t="shared" si="79"/>
        <v>1.4926344561621578E-2</v>
      </c>
      <c r="CL38" s="127">
        <f t="shared" si="63"/>
        <v>0.10533837220527244</v>
      </c>
      <c r="CM38" s="127">
        <f t="shared" si="64"/>
        <v>1.794206945955126E-2</v>
      </c>
      <c r="CN38" s="164">
        <f t="shared" si="65"/>
        <v>8.7396302745721174E-2</v>
      </c>
    </row>
    <row r="39" spans="1:92">
      <c r="A39" s="7"/>
      <c r="B39" s="207">
        <v>28</v>
      </c>
      <c r="C39" s="125">
        <f t="shared" si="66"/>
        <v>3.7708333333357587</v>
      </c>
      <c r="D39" s="129">
        <v>1</v>
      </c>
      <c r="E39" s="78">
        <v>0.25</v>
      </c>
      <c r="F39" s="131">
        <f t="shared" si="67"/>
        <v>7.7419354838767829E-2</v>
      </c>
      <c r="G39" s="130">
        <f t="shared" si="68"/>
        <v>12.916666666656965</v>
      </c>
      <c r="H39" s="112">
        <v>296.97500000000002</v>
      </c>
      <c r="I39" s="112">
        <v>163.063915918383</v>
      </c>
      <c r="J39" s="112">
        <f t="shared" si="69"/>
        <v>22.991612903243077</v>
      </c>
      <c r="K39" s="193">
        <f t="shared" si="69"/>
        <v>12.624303167884294</v>
      </c>
      <c r="L39" s="130">
        <v>5.92</v>
      </c>
      <c r="M39" s="112">
        <v>1</v>
      </c>
      <c r="N39" s="112">
        <v>2</v>
      </c>
      <c r="O39" s="112">
        <v>0</v>
      </c>
      <c r="P39" s="112">
        <v>2</v>
      </c>
      <c r="Q39" s="163">
        <v>5.83</v>
      </c>
      <c r="R39" s="287">
        <v>17.100000000000001</v>
      </c>
      <c r="S39" s="129">
        <v>96.000982436859985</v>
      </c>
      <c r="T39" s="112">
        <v>78.188454398299854</v>
      </c>
      <c r="U39" s="112">
        <v>6.4832335350863479</v>
      </c>
      <c r="V39" s="112">
        <v>5.1235300661160643</v>
      </c>
      <c r="W39" s="112">
        <f t="shared" si="43"/>
        <v>0.81445473174948535</v>
      </c>
      <c r="X39" s="112">
        <v>169.12</v>
      </c>
      <c r="Y39" s="193">
        <v>68.16</v>
      </c>
      <c r="Z39" s="112">
        <v>3.4219469138258587</v>
      </c>
      <c r="AA39" s="112">
        <v>0</v>
      </c>
      <c r="AB39" s="112">
        <v>3.0983193630187955</v>
      </c>
      <c r="AC39" s="112">
        <v>0.71954622690912451</v>
      </c>
      <c r="AD39" s="112">
        <v>13.363304939809559</v>
      </c>
      <c r="AE39" s="112">
        <v>1.9331193749443194</v>
      </c>
      <c r="AF39" s="112">
        <v>3.4744384737381777</v>
      </c>
      <c r="AG39" s="130">
        <f t="shared" si="44"/>
        <v>3.650076708080916</v>
      </c>
      <c r="AH39" s="130">
        <f t="shared" si="45"/>
        <v>0</v>
      </c>
      <c r="AI39" s="130">
        <f t="shared" si="46"/>
        <v>5.633307932761447</v>
      </c>
      <c r="AJ39" s="130">
        <f t="shared" si="47"/>
        <v>1.4673099529127245</v>
      </c>
      <c r="AK39" s="130">
        <f t="shared" si="48"/>
        <v>29.491431591303854</v>
      </c>
      <c r="AL39" s="130">
        <f t="shared" si="49"/>
        <v>4.5205253075621012</v>
      </c>
      <c r="AM39" s="130">
        <f t="shared" si="50"/>
        <v>8.4930718246933221</v>
      </c>
      <c r="AN39" s="112">
        <f t="shared" si="51"/>
        <v>53.25572331731437</v>
      </c>
      <c r="AO39" s="112">
        <f t="shared" si="52"/>
        <v>10.750694593755089</v>
      </c>
      <c r="AP39" s="193">
        <f t="shared" si="53"/>
        <v>42.505028723559278</v>
      </c>
      <c r="AQ39" s="195" t="s">
        <v>889</v>
      </c>
      <c r="AR39" s="195" t="s">
        <v>889</v>
      </c>
      <c r="AS39" s="112">
        <v>1.0711808500885245</v>
      </c>
      <c r="AT39" s="112">
        <v>59.33380705545131</v>
      </c>
      <c r="AU39" s="112">
        <v>39.595012094460181</v>
      </c>
      <c r="AV39" s="135" t="str">
        <f t="shared" si="70"/>
        <v>NA</v>
      </c>
      <c r="AW39" s="135" t="str">
        <f t="shared" si="54"/>
        <v>NA</v>
      </c>
      <c r="AX39" s="162" t="str">
        <f t="shared" si="71"/>
        <v>NA</v>
      </c>
      <c r="AY39" s="250" t="str">
        <f t="shared" si="71"/>
        <v>NA</v>
      </c>
      <c r="AZ39" s="246">
        <f t="shared" si="55"/>
        <v>0.94954876102032759</v>
      </c>
      <c r="BA39" s="208">
        <f t="shared" si="72"/>
        <v>0.24199403589471175</v>
      </c>
      <c r="BB39" s="209">
        <f t="shared" si="73"/>
        <v>0</v>
      </c>
      <c r="BC39" s="209">
        <f t="shared" si="74"/>
        <v>0.37347897896736959</v>
      </c>
      <c r="BD39" s="209">
        <f t="shared" si="75"/>
        <v>9.7280217872604255E-2</v>
      </c>
      <c r="BE39" s="209">
        <f t="shared" si="76"/>
        <v>1.9552330336763462</v>
      </c>
      <c r="BF39" s="209">
        <f t="shared" si="77"/>
        <v>0.29970333530779186</v>
      </c>
      <c r="BG39" s="209">
        <f t="shared" si="78"/>
        <v>0.56307658506217861</v>
      </c>
      <c r="BH39" s="209">
        <f t="shared" si="56"/>
        <v>3.5307661867810021</v>
      </c>
      <c r="BI39" s="209">
        <f t="shared" si="57"/>
        <v>0.71275323273468549</v>
      </c>
      <c r="BJ39" s="210">
        <f t="shared" si="58"/>
        <v>2.818012954046317</v>
      </c>
      <c r="BK39" s="208">
        <f>[2]Feedstock!$G$22/'Overview Part 2'!$G38</f>
        <v>6.2725755705929545E-2</v>
      </c>
      <c r="BL39" s="209">
        <f>[2]Feedstock!$G$24/'Overview Part 2'!$G38</f>
        <v>6.348448433800867E-2</v>
      </c>
      <c r="BM39" s="209">
        <f>[2]Feedstock!$G$26/'Overview Part 2'!$G38</f>
        <v>4.228711627514159E-2</v>
      </c>
      <c r="BN39" s="209">
        <v>0</v>
      </c>
      <c r="BO39" s="209">
        <v>0</v>
      </c>
      <c r="BP39" s="209">
        <v>0</v>
      </c>
      <c r="BQ39" s="209">
        <v>0</v>
      </c>
      <c r="BR39" s="209">
        <f t="shared" si="80"/>
        <v>0.16849735631907981</v>
      </c>
      <c r="BS39" s="209">
        <f t="shared" si="81"/>
        <v>0.16849735631907981</v>
      </c>
      <c r="BT39" s="210">
        <f t="shared" si="82"/>
        <v>0</v>
      </c>
      <c r="BU39" s="123">
        <f t="shared" si="59"/>
        <v>0.17926828018878221</v>
      </c>
      <c r="BV39" s="124">
        <f t="shared" si="59"/>
        <v>-6.348448433800867E-2</v>
      </c>
      <c r="BW39" s="124">
        <f t="shared" si="59"/>
        <v>0.331191862692228</v>
      </c>
      <c r="BX39" s="124">
        <f t="shared" si="59"/>
        <v>9.7280217872604255E-2</v>
      </c>
      <c r="BY39" s="124">
        <f t="shared" si="59"/>
        <v>1.9552330336763462</v>
      </c>
      <c r="BZ39" s="124">
        <f t="shared" si="59"/>
        <v>0.29970333530779186</v>
      </c>
      <c r="CA39" s="124">
        <f t="shared" si="59"/>
        <v>0.56307658506217861</v>
      </c>
      <c r="CB39" s="124">
        <f t="shared" si="60"/>
        <v>3.3622688304619226</v>
      </c>
      <c r="CC39" s="124">
        <f t="shared" si="61"/>
        <v>0.5442558764156058</v>
      </c>
      <c r="CD39" s="125">
        <f t="shared" si="62"/>
        <v>2.818012954046317</v>
      </c>
      <c r="CE39" s="126">
        <f t="shared" si="79"/>
        <v>9.1050197026097731E-3</v>
      </c>
      <c r="CF39" s="126">
        <f t="shared" si="79"/>
        <v>-3.2243712055411394E-3</v>
      </c>
      <c r="CG39" s="126">
        <f t="shared" si="79"/>
        <v>1.6821204688198171E-2</v>
      </c>
      <c r="CH39" s="126">
        <f t="shared" si="79"/>
        <v>4.9408534486496316E-3</v>
      </c>
      <c r="CI39" s="126">
        <f t="shared" si="79"/>
        <v>9.9306108565717158E-2</v>
      </c>
      <c r="CJ39" s="126">
        <f t="shared" si="79"/>
        <v>1.5221905236340099E-2</v>
      </c>
      <c r="CK39" s="126">
        <f t="shared" si="79"/>
        <v>2.8598608720240164E-2</v>
      </c>
      <c r="CL39" s="127">
        <f t="shared" si="63"/>
        <v>0.17076932915621384</v>
      </c>
      <c r="CM39" s="127">
        <f t="shared" si="64"/>
        <v>2.7642706633916436E-2</v>
      </c>
      <c r="CN39" s="164">
        <f t="shared" si="65"/>
        <v>0.14312662252229741</v>
      </c>
    </row>
    <row r="40" spans="1:92">
      <c r="A40" s="7"/>
      <c r="B40" s="207">
        <v>31.229166666664241</v>
      </c>
      <c r="C40" s="125">
        <f t="shared" si="66"/>
        <v>3.2291666666642413</v>
      </c>
      <c r="D40" s="129">
        <v>1</v>
      </c>
      <c r="E40" s="78">
        <v>0.25</v>
      </c>
      <c r="F40" s="131">
        <f t="shared" si="67"/>
        <v>6.6298342541393829E-2</v>
      </c>
      <c r="G40" s="132">
        <f t="shared" si="68"/>
        <v>15.083333333343033</v>
      </c>
      <c r="H40" s="112">
        <v>296.97500000000002</v>
      </c>
      <c r="I40" s="112">
        <v>163.063915918383</v>
      </c>
      <c r="J40" s="112">
        <f t="shared" si="69"/>
        <v>19.688950276230432</v>
      </c>
      <c r="K40" s="193">
        <f t="shared" si="69"/>
        <v>10.810867353697999</v>
      </c>
      <c r="L40" s="130">
        <v>5.74</v>
      </c>
      <c r="M40" s="112">
        <v>6</v>
      </c>
      <c r="N40" s="112">
        <v>2</v>
      </c>
      <c r="O40" s="112">
        <v>0</v>
      </c>
      <c r="P40" s="112">
        <v>2</v>
      </c>
      <c r="Q40" s="163">
        <v>5.91</v>
      </c>
      <c r="R40" s="287">
        <v>14.27</v>
      </c>
      <c r="S40" s="129" t="s">
        <v>889</v>
      </c>
      <c r="T40" s="112" t="s">
        <v>889</v>
      </c>
      <c r="U40" s="112" t="s">
        <v>889</v>
      </c>
      <c r="V40" s="112" t="s">
        <v>889</v>
      </c>
      <c r="W40" s="112" t="str">
        <f t="shared" si="43"/>
        <v>NA</v>
      </c>
      <c r="X40" s="112">
        <v>251.64</v>
      </c>
      <c r="Y40" s="193">
        <v>65.66</v>
      </c>
      <c r="Z40" s="112">
        <v>4.8458343288870216</v>
      </c>
      <c r="AA40" s="112">
        <v>0</v>
      </c>
      <c r="AB40" s="112">
        <v>2.6057760302853019</v>
      </c>
      <c r="AC40" s="112">
        <v>0.55264157546644765</v>
      </c>
      <c r="AD40" s="112">
        <v>11.214602778937552</v>
      </c>
      <c r="AE40" s="112">
        <v>1.8068668779907293</v>
      </c>
      <c r="AF40" s="112">
        <v>2.9061147555111688</v>
      </c>
      <c r="AG40" s="130">
        <f t="shared" si="44"/>
        <v>5.1688899508128232</v>
      </c>
      <c r="AH40" s="130">
        <f t="shared" si="45"/>
        <v>0</v>
      </c>
      <c r="AI40" s="130">
        <f t="shared" si="46"/>
        <v>4.7377746005187307</v>
      </c>
      <c r="AJ40" s="130">
        <f t="shared" si="47"/>
        <v>1.1269553695786383</v>
      </c>
      <c r="AK40" s="130">
        <f t="shared" si="48"/>
        <v>24.749468201793217</v>
      </c>
      <c r="AL40" s="130">
        <f t="shared" si="49"/>
        <v>4.2252886993013981</v>
      </c>
      <c r="AM40" s="130">
        <f t="shared" si="50"/>
        <v>7.1038360690273006</v>
      </c>
      <c r="AN40" s="112">
        <f t="shared" si="51"/>
        <v>47.112212891032108</v>
      </c>
      <c r="AO40" s="112">
        <f t="shared" si="52"/>
        <v>11.033619920910192</v>
      </c>
      <c r="AP40" s="193">
        <f t="shared" si="53"/>
        <v>36.078592970121917</v>
      </c>
      <c r="AQ40" s="195" t="s">
        <v>889</v>
      </c>
      <c r="AR40" s="195" t="s">
        <v>889</v>
      </c>
      <c r="AS40" s="112">
        <v>3.2370914333832315</v>
      </c>
      <c r="AT40" s="112">
        <v>69.830542328238323</v>
      </c>
      <c r="AU40" s="112">
        <v>26.932366238378439</v>
      </c>
      <c r="AV40" s="135" t="str">
        <f t="shared" si="70"/>
        <v>NA</v>
      </c>
      <c r="AW40" s="135" t="str">
        <f t="shared" si="54"/>
        <v>NA</v>
      </c>
      <c r="AX40" s="162" t="str">
        <f t="shared" si="71"/>
        <v>NA</v>
      </c>
      <c r="AY40" s="250" t="str">
        <f t="shared" si="71"/>
        <v>NA</v>
      </c>
      <c r="AZ40" s="246" t="str">
        <f t="shared" si="55"/>
        <v>NA</v>
      </c>
      <c r="BA40" s="208">
        <f t="shared" si="72"/>
        <v>0.40017212522451912</v>
      </c>
      <c r="BB40" s="209">
        <f t="shared" si="73"/>
        <v>0</v>
      </c>
      <c r="BC40" s="209">
        <f t="shared" si="74"/>
        <v>0.36679545294366112</v>
      </c>
      <c r="BD40" s="209">
        <f t="shared" si="75"/>
        <v>8.7248157644863336E-2</v>
      </c>
      <c r="BE40" s="209">
        <f t="shared" si="76"/>
        <v>1.9160878607854301</v>
      </c>
      <c r="BF40" s="209">
        <f t="shared" si="77"/>
        <v>0.32711912510745073</v>
      </c>
      <c r="BG40" s="209">
        <f t="shared" si="78"/>
        <v>0.54997440534446218</v>
      </c>
      <c r="BH40" s="209">
        <f>IF(BA40="NA","NA",SUM(BA40:BG40))</f>
        <v>3.6473971270503869</v>
      </c>
      <c r="BI40" s="209">
        <f t="shared" si="57"/>
        <v>0.85421573581304355</v>
      </c>
      <c r="BJ40" s="210">
        <f t="shared" si="58"/>
        <v>2.7931813912373431</v>
      </c>
      <c r="BK40" s="208">
        <f>[2]Feedstock!$G$22/'Overview Part 2'!$G39</f>
        <v>7.3247495372832747E-2</v>
      </c>
      <c r="BL40" s="209">
        <f>[2]Feedstock!$G$24/'Overview Part 2'!$G39</f>
        <v>7.4133494614165102E-2</v>
      </c>
      <c r="BM40" s="209">
        <f>[2]Feedstock!$G$26/'Overview Part 2'!$G39</f>
        <v>4.9380439005234186E-2</v>
      </c>
      <c r="BN40" s="209">
        <v>0</v>
      </c>
      <c r="BO40" s="209">
        <v>0</v>
      </c>
      <c r="BP40" s="209">
        <v>0</v>
      </c>
      <c r="BQ40" s="209">
        <v>0</v>
      </c>
      <c r="BR40" s="209">
        <f t="shared" si="80"/>
        <v>0.19676142899223203</v>
      </c>
      <c r="BS40" s="209">
        <f t="shared" si="81"/>
        <v>0.19676142899223203</v>
      </c>
      <c r="BT40" s="210">
        <f t="shared" si="82"/>
        <v>0</v>
      </c>
      <c r="BU40" s="123">
        <f t="shared" si="59"/>
        <v>0.32692462985168635</v>
      </c>
      <c r="BV40" s="124">
        <f t="shared" si="59"/>
        <v>-7.4133494614165102E-2</v>
      </c>
      <c r="BW40" s="124">
        <f t="shared" si="59"/>
        <v>0.31741501393842692</v>
      </c>
      <c r="BX40" s="124">
        <f t="shared" si="59"/>
        <v>8.7248157644863336E-2</v>
      </c>
      <c r="BY40" s="124">
        <f t="shared" si="59"/>
        <v>1.9160878607854301</v>
      </c>
      <c r="BZ40" s="124">
        <f t="shared" si="59"/>
        <v>0.32711912510745073</v>
      </c>
      <c r="CA40" s="124">
        <f t="shared" si="59"/>
        <v>0.54997440534446218</v>
      </c>
      <c r="CB40" s="124">
        <f t="shared" si="60"/>
        <v>3.4506356980581545</v>
      </c>
      <c r="CC40" s="124">
        <f t="shared" si="61"/>
        <v>0.65745430682081163</v>
      </c>
      <c r="CD40" s="125">
        <f t="shared" si="62"/>
        <v>2.7931813912373431</v>
      </c>
      <c r="CE40" s="126">
        <f t="shared" si="79"/>
        <v>1.4219299499669815E-2</v>
      </c>
      <c r="CF40" s="126">
        <f t="shared" si="79"/>
        <v>-3.2243712055411398E-3</v>
      </c>
      <c r="CG40" s="126">
        <f t="shared" si="79"/>
        <v>1.3805687111827374E-2</v>
      </c>
      <c r="CH40" s="126">
        <f t="shared" si="79"/>
        <v>3.7947819499238597E-3</v>
      </c>
      <c r="CI40" s="126">
        <f t="shared" si="79"/>
        <v>8.3338557797098117E-2</v>
      </c>
      <c r="CJ40" s="126">
        <f t="shared" si="79"/>
        <v>1.4227758899912107E-2</v>
      </c>
      <c r="CK40" s="126">
        <f t="shared" si="79"/>
        <v>2.3920653486075596E-2</v>
      </c>
      <c r="CL40" s="127">
        <f t="shared" si="63"/>
        <v>0.1500823675389657</v>
      </c>
      <c r="CM40" s="127">
        <f t="shared" si="64"/>
        <v>2.859539735587991E-2</v>
      </c>
      <c r="CN40" s="164">
        <f t="shared" si="65"/>
        <v>0.12148697018308582</v>
      </c>
    </row>
    <row r="41" spans="1:92">
      <c r="A41" s="7"/>
      <c r="B41" s="207">
        <v>35</v>
      </c>
      <c r="C41" s="125">
        <f t="shared" si="66"/>
        <v>3.7708333333357587</v>
      </c>
      <c r="D41" s="129">
        <v>1</v>
      </c>
      <c r="E41" s="78">
        <v>0.25</v>
      </c>
      <c r="F41" s="131">
        <f t="shared" si="67"/>
        <v>7.7419354838767829E-2</v>
      </c>
      <c r="G41" s="132">
        <f t="shared" si="68"/>
        <v>12.916666666656965</v>
      </c>
      <c r="H41" s="112">
        <v>296.97500000000002</v>
      </c>
      <c r="I41" s="112">
        <v>163.063915918383</v>
      </c>
      <c r="J41" s="112">
        <f t="shared" si="69"/>
        <v>22.991612903243077</v>
      </c>
      <c r="K41" s="193">
        <f t="shared" si="69"/>
        <v>12.624303167884294</v>
      </c>
      <c r="L41" s="130">
        <v>5.55</v>
      </c>
      <c r="M41" s="112">
        <v>30</v>
      </c>
      <c r="N41" s="112">
        <v>2</v>
      </c>
      <c r="O41" s="112">
        <v>0</v>
      </c>
      <c r="P41" s="112">
        <v>2</v>
      </c>
      <c r="Q41" s="163">
        <v>5.86</v>
      </c>
      <c r="R41" s="287">
        <v>14.36</v>
      </c>
      <c r="S41" s="129">
        <v>133.30278028384234</v>
      </c>
      <c r="T41" s="112">
        <v>115.37124210906386</v>
      </c>
      <c r="U41" s="112">
        <v>1.6244622288737594</v>
      </c>
      <c r="V41" s="112">
        <v>2.5949195434778289</v>
      </c>
      <c r="W41" s="112">
        <f t="shared" si="43"/>
        <v>0.86548263932232505</v>
      </c>
      <c r="X41" s="112">
        <v>190.12</v>
      </c>
      <c r="Y41" s="193">
        <v>61.84</v>
      </c>
      <c r="Z41" s="112">
        <v>4.3026898267808926</v>
      </c>
      <c r="AA41" s="112">
        <v>0</v>
      </c>
      <c r="AB41" s="112">
        <v>2.9143220110659054</v>
      </c>
      <c r="AC41" s="112">
        <v>0.67295999905176374</v>
      </c>
      <c r="AD41" s="112">
        <v>10.215918072172597</v>
      </c>
      <c r="AE41" s="112">
        <v>1.4533703143751098</v>
      </c>
      <c r="AF41" s="112">
        <v>2.5656335331039308</v>
      </c>
      <c r="AG41" s="130">
        <f t="shared" si="44"/>
        <v>4.589535815232952</v>
      </c>
      <c r="AH41" s="130">
        <f t="shared" si="45"/>
        <v>0</v>
      </c>
      <c r="AI41" s="130">
        <f t="shared" si="46"/>
        <v>5.298767292847101</v>
      </c>
      <c r="AJ41" s="130">
        <f t="shared" si="47"/>
        <v>1.3723105863016358</v>
      </c>
      <c r="AK41" s="130">
        <f t="shared" si="48"/>
        <v>22.545474366174009</v>
      </c>
      <c r="AL41" s="130">
        <f t="shared" si="49"/>
        <v>3.3986505813079493</v>
      </c>
      <c r="AM41" s="130">
        <f t="shared" si="50"/>
        <v>6.2715486364762754</v>
      </c>
      <c r="AN41" s="112">
        <f t="shared" si="51"/>
        <v>43.476287278339917</v>
      </c>
      <c r="AO41" s="112">
        <f t="shared" si="52"/>
        <v>11.260613694381687</v>
      </c>
      <c r="AP41" s="193">
        <f t="shared" si="53"/>
        <v>32.215673583958235</v>
      </c>
      <c r="AQ41" s="195" t="s">
        <v>889</v>
      </c>
      <c r="AR41" s="195" t="s">
        <v>889</v>
      </c>
      <c r="AS41" s="112">
        <v>0.78316247891862345</v>
      </c>
      <c r="AT41" s="112">
        <v>63.855216063881137</v>
      </c>
      <c r="AU41" s="112">
        <v>35.361621457200243</v>
      </c>
      <c r="AV41" s="135" t="str">
        <f t="shared" si="70"/>
        <v>NA</v>
      </c>
      <c r="AW41" s="135" t="str">
        <f t="shared" si="54"/>
        <v>NA</v>
      </c>
      <c r="AX41" s="162" t="str">
        <f t="shared" si="71"/>
        <v>NA</v>
      </c>
      <c r="AY41" s="250" t="str">
        <f t="shared" si="71"/>
        <v>NA</v>
      </c>
      <c r="AZ41" s="246">
        <f t="shared" si="55"/>
        <v>0.64352041845761865</v>
      </c>
      <c r="BA41" s="208">
        <f t="shared" si="72"/>
        <v>0.30427861758430941</v>
      </c>
      <c r="BB41" s="209">
        <f t="shared" si="73"/>
        <v>0</v>
      </c>
      <c r="BC41" s="209">
        <f t="shared" si="74"/>
        <v>0.35129948902831115</v>
      </c>
      <c r="BD41" s="209">
        <f t="shared" si="75"/>
        <v>9.0981917323806852E-2</v>
      </c>
      <c r="BE41" s="209">
        <f t="shared" si="76"/>
        <v>1.4947275822868185</v>
      </c>
      <c r="BF41" s="209">
        <f t="shared" si="77"/>
        <v>0.22532490041806169</v>
      </c>
      <c r="BG41" s="209">
        <f t="shared" si="78"/>
        <v>0.41579327976611552</v>
      </c>
      <c r="BH41" s="209">
        <f t="shared" si="56"/>
        <v>2.8824057864074226</v>
      </c>
      <c r="BI41" s="209">
        <f t="shared" si="57"/>
        <v>0.7465600239364274</v>
      </c>
      <c r="BJ41" s="210">
        <f t="shared" si="58"/>
        <v>2.1358457624709959</v>
      </c>
      <c r="BK41" s="208">
        <f>[2]Feedstock!$G$22/'Overview Part 2'!$G40</f>
        <v>6.2725755705929545E-2</v>
      </c>
      <c r="BL41" s="209">
        <f>[2]Feedstock!$G$24/'Overview Part 2'!$G40</f>
        <v>6.348448433800867E-2</v>
      </c>
      <c r="BM41" s="209">
        <f>[2]Feedstock!$G$26/'Overview Part 2'!$G40</f>
        <v>4.228711627514159E-2</v>
      </c>
      <c r="BN41" s="209">
        <v>0</v>
      </c>
      <c r="BO41" s="209">
        <v>0</v>
      </c>
      <c r="BP41" s="209">
        <v>0</v>
      </c>
      <c r="BQ41" s="209">
        <v>0</v>
      </c>
      <c r="BR41" s="209">
        <f t="shared" si="80"/>
        <v>0.16849735631907981</v>
      </c>
      <c r="BS41" s="209">
        <f t="shared" si="81"/>
        <v>0.16849735631907981</v>
      </c>
      <c r="BT41" s="210">
        <f t="shared" si="82"/>
        <v>0</v>
      </c>
      <c r="BU41" s="123">
        <f t="shared" si="59"/>
        <v>0.24155286187837988</v>
      </c>
      <c r="BV41" s="124">
        <f t="shared" si="59"/>
        <v>-6.348448433800867E-2</v>
      </c>
      <c r="BW41" s="124">
        <f t="shared" si="59"/>
        <v>0.30901237275316956</v>
      </c>
      <c r="BX41" s="124">
        <f t="shared" si="59"/>
        <v>9.0981917323806852E-2</v>
      </c>
      <c r="BY41" s="124">
        <f t="shared" si="59"/>
        <v>1.4947275822868185</v>
      </c>
      <c r="BZ41" s="124">
        <f t="shared" si="59"/>
        <v>0.22532490041806169</v>
      </c>
      <c r="CA41" s="124">
        <f t="shared" si="59"/>
        <v>0.41579327976611552</v>
      </c>
      <c r="CB41" s="124">
        <f t="shared" si="60"/>
        <v>2.7139084300883431</v>
      </c>
      <c r="CC41" s="124">
        <f t="shared" si="61"/>
        <v>0.57806266761734759</v>
      </c>
      <c r="CD41" s="125">
        <f t="shared" si="62"/>
        <v>2.1358457624709959</v>
      </c>
      <c r="CE41" s="126">
        <f t="shared" si="79"/>
        <v>1.2268447961392618E-2</v>
      </c>
      <c r="CF41" s="126">
        <f t="shared" si="79"/>
        <v>-3.2243712055411394E-3</v>
      </c>
      <c r="CG41" s="126">
        <f t="shared" si="79"/>
        <v>1.5694710404455949E-2</v>
      </c>
      <c r="CH41" s="126">
        <f t="shared" si="79"/>
        <v>4.6209633346296353E-3</v>
      </c>
      <c r="CI41" s="126">
        <f t="shared" si="79"/>
        <v>7.5917078428063001E-2</v>
      </c>
      <c r="CJ41" s="126">
        <f t="shared" si="79"/>
        <v>1.1444231269662259E-2</v>
      </c>
      <c r="CK41" s="126">
        <f t="shared" si="79"/>
        <v>2.1118102993438085E-2</v>
      </c>
      <c r="CL41" s="127">
        <f t="shared" si="63"/>
        <v>0.1378391631861004</v>
      </c>
      <c r="CM41" s="127">
        <f t="shared" si="64"/>
        <v>2.9359750494937061E-2</v>
      </c>
      <c r="CN41" s="164">
        <f t="shared" si="65"/>
        <v>0.10847941269116335</v>
      </c>
    </row>
    <row r="42" spans="1:92">
      <c r="A42" s="7"/>
      <c r="B42" s="207">
        <v>38.229166666664241</v>
      </c>
      <c r="C42" s="125">
        <f t="shared" si="66"/>
        <v>3.2291666666642413</v>
      </c>
      <c r="D42" s="129">
        <v>1</v>
      </c>
      <c r="E42" s="78">
        <v>0.25</v>
      </c>
      <c r="F42" s="131">
        <f t="shared" si="67"/>
        <v>6.6298342541393829E-2</v>
      </c>
      <c r="G42" s="132">
        <f t="shared" si="68"/>
        <v>15.083333333343033</v>
      </c>
      <c r="H42" s="112">
        <v>296.97500000000002</v>
      </c>
      <c r="I42" s="112">
        <v>163.063915918383</v>
      </c>
      <c r="J42" s="112">
        <f t="shared" si="69"/>
        <v>19.688950276230432</v>
      </c>
      <c r="K42" s="193">
        <f t="shared" si="69"/>
        <v>10.810867353697999</v>
      </c>
      <c r="L42" s="130">
        <v>5.69</v>
      </c>
      <c r="M42" s="112">
        <v>30</v>
      </c>
      <c r="N42" s="112">
        <v>2</v>
      </c>
      <c r="O42" s="112">
        <v>0</v>
      </c>
      <c r="P42" s="112">
        <v>2</v>
      </c>
      <c r="Q42" s="163">
        <v>5.9</v>
      </c>
      <c r="R42" s="287">
        <v>12.79</v>
      </c>
      <c r="S42" s="129" t="s">
        <v>889</v>
      </c>
      <c r="T42" s="112" t="s">
        <v>889</v>
      </c>
      <c r="U42" s="112" t="s">
        <v>889</v>
      </c>
      <c r="V42" s="112" t="s">
        <v>889</v>
      </c>
      <c r="W42" s="112" t="str">
        <f t="shared" si="43"/>
        <v>NA</v>
      </c>
      <c r="X42" s="112">
        <v>234.12</v>
      </c>
      <c r="Y42" s="193">
        <v>61.8</v>
      </c>
      <c r="Z42" s="112">
        <v>6.1812041696597673</v>
      </c>
      <c r="AA42" s="112">
        <v>0</v>
      </c>
      <c r="AB42" s="112">
        <v>3.3653492264339278</v>
      </c>
      <c r="AC42" s="112">
        <v>0.40543741083618212</v>
      </c>
      <c r="AD42" s="112">
        <v>12.079487021880796</v>
      </c>
      <c r="AE42" s="112">
        <v>2.0151987826113031</v>
      </c>
      <c r="AF42" s="112">
        <v>3.1164821368657423</v>
      </c>
      <c r="AG42" s="130">
        <f t="shared" si="44"/>
        <v>6.5932844476370853</v>
      </c>
      <c r="AH42" s="130">
        <f t="shared" si="45"/>
        <v>0</v>
      </c>
      <c r="AI42" s="130">
        <f t="shared" si="46"/>
        <v>6.1188167753344134</v>
      </c>
      <c r="AJ42" s="130">
        <f t="shared" si="47"/>
        <v>0.82677432797966544</v>
      </c>
      <c r="AK42" s="130">
        <f t="shared" si="48"/>
        <v>26.658178255185206</v>
      </c>
      <c r="AL42" s="130">
        <f t="shared" si="49"/>
        <v>4.7124648454910476</v>
      </c>
      <c r="AM42" s="130">
        <f t="shared" si="50"/>
        <v>7.6180674456718149</v>
      </c>
      <c r="AN42" s="112">
        <f t="shared" si="51"/>
        <v>52.527586097299228</v>
      </c>
      <c r="AO42" s="112">
        <f t="shared" si="52"/>
        <v>13.538875550951163</v>
      </c>
      <c r="AP42" s="193">
        <f t="shared" si="53"/>
        <v>38.988710546348067</v>
      </c>
      <c r="AQ42" s="195" t="s">
        <v>889</v>
      </c>
      <c r="AR42" s="195" t="s">
        <v>889</v>
      </c>
      <c r="AS42" s="112">
        <v>0.69326350441179563</v>
      </c>
      <c r="AT42" s="112">
        <v>64.661738630146758</v>
      </c>
      <c r="AU42" s="112">
        <v>34.644997865441461</v>
      </c>
      <c r="AV42" s="135" t="str">
        <f t="shared" si="70"/>
        <v>NA</v>
      </c>
      <c r="AW42" s="135" t="str">
        <f t="shared" si="54"/>
        <v>NA</v>
      </c>
      <c r="AX42" s="162" t="str">
        <f t="shared" si="71"/>
        <v>NA</v>
      </c>
      <c r="AY42" s="250" t="str">
        <f t="shared" si="71"/>
        <v>NA</v>
      </c>
      <c r="AZ42" s="246" t="str">
        <f t="shared" si="55"/>
        <v>NA</v>
      </c>
      <c r="BA42" s="208">
        <f t="shared" si="72"/>
        <v>0.51044782820454482</v>
      </c>
      <c r="BB42" s="209">
        <f t="shared" si="73"/>
        <v>0</v>
      </c>
      <c r="BC42" s="209">
        <f t="shared" si="74"/>
        <v>0.47371484712302003</v>
      </c>
      <c r="BD42" s="209">
        <f t="shared" si="75"/>
        <v>6.4008335069441522E-2</v>
      </c>
      <c r="BE42" s="209">
        <f t="shared" si="76"/>
        <v>2.0638589616933078</v>
      </c>
      <c r="BF42" s="209">
        <f t="shared" si="77"/>
        <v>0.36483598803829059</v>
      </c>
      <c r="BG42" s="209">
        <f t="shared" si="78"/>
        <v>0.58978586676213185</v>
      </c>
      <c r="BH42" s="209">
        <f t="shared" si="56"/>
        <v>4.0666518268907366</v>
      </c>
      <c r="BI42" s="209">
        <f t="shared" si="57"/>
        <v>1.0481710103970063</v>
      </c>
      <c r="BJ42" s="210">
        <f t="shared" si="58"/>
        <v>3.0184808164937302</v>
      </c>
      <c r="BK42" s="208">
        <f>[2]Feedstock!$G$22/'Overview Part 2'!$G41</f>
        <v>7.3247495372832747E-2</v>
      </c>
      <c r="BL42" s="209">
        <f>[2]Feedstock!$G$24/'Overview Part 2'!$G41</f>
        <v>7.4133494614165102E-2</v>
      </c>
      <c r="BM42" s="209">
        <f>[2]Feedstock!$G$26/'Overview Part 2'!$G41</f>
        <v>4.9380439005234186E-2</v>
      </c>
      <c r="BN42" s="209">
        <v>0</v>
      </c>
      <c r="BO42" s="209">
        <v>0</v>
      </c>
      <c r="BP42" s="209">
        <v>0</v>
      </c>
      <c r="BQ42" s="209">
        <v>0</v>
      </c>
      <c r="BR42" s="209">
        <f t="shared" si="80"/>
        <v>0.19676142899223203</v>
      </c>
      <c r="BS42" s="209">
        <f t="shared" si="81"/>
        <v>0.19676142899223203</v>
      </c>
      <c r="BT42" s="210">
        <f t="shared" si="82"/>
        <v>0</v>
      </c>
      <c r="BU42" s="123">
        <f t="shared" si="59"/>
        <v>0.43720033283171206</v>
      </c>
      <c r="BV42" s="124">
        <f t="shared" si="59"/>
        <v>-7.4133494614165102E-2</v>
      </c>
      <c r="BW42" s="124">
        <f t="shared" si="59"/>
        <v>0.42433440811778583</v>
      </c>
      <c r="BX42" s="124">
        <f t="shared" si="59"/>
        <v>6.4008335069441522E-2</v>
      </c>
      <c r="BY42" s="124">
        <f t="shared" si="59"/>
        <v>2.0638589616933078</v>
      </c>
      <c r="BZ42" s="124">
        <f t="shared" si="59"/>
        <v>0.36483598803829059</v>
      </c>
      <c r="CA42" s="124">
        <f t="shared" si="59"/>
        <v>0.58978586676213185</v>
      </c>
      <c r="CB42" s="124">
        <f t="shared" si="60"/>
        <v>3.8698903978985046</v>
      </c>
      <c r="CC42" s="124">
        <f t="shared" si="61"/>
        <v>0.8514095814047743</v>
      </c>
      <c r="CD42" s="125">
        <f t="shared" si="62"/>
        <v>3.0184808164937302</v>
      </c>
      <c r="CE42" s="126">
        <f t="shared" si="79"/>
        <v>1.9015644299145401E-2</v>
      </c>
      <c r="CF42" s="126">
        <f t="shared" si="79"/>
        <v>-3.2243712055411398E-3</v>
      </c>
      <c r="CG42" s="126">
        <f t="shared" si="79"/>
        <v>1.8456052209278952E-2</v>
      </c>
      <c r="CH42" s="126">
        <f t="shared" si="79"/>
        <v>2.7839862883396425E-3</v>
      </c>
      <c r="CI42" s="126">
        <f t="shared" si="79"/>
        <v>8.9765731981430091E-2</v>
      </c>
      <c r="CJ42" s="126">
        <f t="shared" si="79"/>
        <v>1.5868220710467368E-2</v>
      </c>
      <c r="CK42" s="126">
        <f t="shared" si="79"/>
        <v>2.5652218017246618E-2</v>
      </c>
      <c r="CL42" s="127">
        <f t="shared" si="63"/>
        <v>0.16831748230036694</v>
      </c>
      <c r="CM42" s="127">
        <f t="shared" si="64"/>
        <v>3.703131159122286E-2</v>
      </c>
      <c r="CN42" s="164">
        <f t="shared" si="65"/>
        <v>0.13128617070914408</v>
      </c>
    </row>
    <row r="43" spans="1:92">
      <c r="A43" s="7"/>
      <c r="B43" s="207">
        <v>42</v>
      </c>
      <c r="C43" s="125">
        <f t="shared" si="66"/>
        <v>3.7708333333357587</v>
      </c>
      <c r="D43" s="129">
        <v>1</v>
      </c>
      <c r="E43" s="78">
        <v>0.25</v>
      </c>
      <c r="F43" s="131">
        <f t="shared" si="67"/>
        <v>7.7419354838767829E-2</v>
      </c>
      <c r="G43" s="132">
        <f t="shared" si="68"/>
        <v>12.916666666656965</v>
      </c>
      <c r="H43" s="112">
        <v>296.97500000000002</v>
      </c>
      <c r="I43" s="112">
        <v>163.063915918383</v>
      </c>
      <c r="J43" s="112">
        <f t="shared" si="69"/>
        <v>22.991612903243077</v>
      </c>
      <c r="K43" s="193">
        <f t="shared" si="69"/>
        <v>12.624303167884294</v>
      </c>
      <c r="L43" s="130">
        <v>5.68</v>
      </c>
      <c r="M43" s="112">
        <v>10</v>
      </c>
      <c r="N43" s="112">
        <v>2</v>
      </c>
      <c r="O43" s="112">
        <v>0</v>
      </c>
      <c r="P43" s="112">
        <v>2</v>
      </c>
      <c r="Q43" s="163">
        <v>6.07</v>
      </c>
      <c r="R43" s="287">
        <v>15.88</v>
      </c>
      <c r="S43" s="129">
        <v>98.105617113949222</v>
      </c>
      <c r="T43" s="112">
        <v>80.108746423469</v>
      </c>
      <c r="U43" s="112">
        <v>0.75308552593291767</v>
      </c>
      <c r="V43" s="112">
        <v>0.70870139933071408</v>
      </c>
      <c r="W43" s="112">
        <f t="shared" si="43"/>
        <v>0.81655616446939083</v>
      </c>
      <c r="X43" s="112">
        <v>195</v>
      </c>
      <c r="Y43" s="193">
        <v>57.4</v>
      </c>
      <c r="Z43" s="112">
        <v>6.1163821879252556</v>
      </c>
      <c r="AA43" s="112">
        <v>0</v>
      </c>
      <c r="AB43" s="112">
        <v>3.3002125971383309</v>
      </c>
      <c r="AC43" s="112">
        <v>0.51103124210267548</v>
      </c>
      <c r="AD43" s="112">
        <v>11.982539042926936</v>
      </c>
      <c r="AE43" s="112">
        <v>1.6657160748930593</v>
      </c>
      <c r="AF43" s="112">
        <v>3.3047654768771548</v>
      </c>
      <c r="AG43" s="130">
        <f t="shared" si="44"/>
        <v>6.5241410004536062</v>
      </c>
      <c r="AH43" s="130">
        <f t="shared" si="45"/>
        <v>0</v>
      </c>
      <c r="AI43" s="130">
        <f t="shared" si="46"/>
        <v>6.0003865402515109</v>
      </c>
      <c r="AJ43" s="130">
        <f t="shared" si="47"/>
        <v>1.0421029250721225</v>
      </c>
      <c r="AK43" s="130">
        <f t="shared" si="48"/>
        <v>26.444224094735308</v>
      </c>
      <c r="AL43" s="130">
        <f t="shared" si="49"/>
        <v>3.8952129751345383</v>
      </c>
      <c r="AM43" s="130">
        <f t="shared" si="50"/>
        <v>8.0783156101441556</v>
      </c>
      <c r="AN43" s="112">
        <f t="shared" si="51"/>
        <v>51.984383145791242</v>
      </c>
      <c r="AO43" s="112">
        <f t="shared" si="52"/>
        <v>13.566630465777239</v>
      </c>
      <c r="AP43" s="193">
        <f t="shared" si="53"/>
        <v>38.417752680014004</v>
      </c>
      <c r="AQ43" s="195" t="s">
        <v>889</v>
      </c>
      <c r="AR43" s="195" t="s">
        <v>889</v>
      </c>
      <c r="AS43" s="112">
        <v>0.98166977346245576</v>
      </c>
      <c r="AT43" s="112">
        <v>61.072988406986845</v>
      </c>
      <c r="AU43" s="112">
        <v>37.945341819550706</v>
      </c>
      <c r="AV43" s="135" t="str">
        <f t="shared" si="70"/>
        <v>NA</v>
      </c>
      <c r="AW43" s="135" t="str">
        <f t="shared" si="54"/>
        <v>NA</v>
      </c>
      <c r="AX43" s="162" t="str">
        <f t="shared" si="71"/>
        <v>NA</v>
      </c>
      <c r="AY43" s="250" t="str">
        <f t="shared" si="71"/>
        <v>NA</v>
      </c>
      <c r="AZ43" s="246">
        <f t="shared" si="55"/>
        <v>0.92678706526668653</v>
      </c>
      <c r="BA43" s="208">
        <f t="shared" si="72"/>
        <v>0.43253973483642505</v>
      </c>
      <c r="BB43" s="209">
        <f t="shared" si="73"/>
        <v>0</v>
      </c>
      <c r="BC43" s="209">
        <f t="shared" si="74"/>
        <v>0.39781568222636371</v>
      </c>
      <c r="BD43" s="209">
        <f t="shared" si="75"/>
        <v>6.9089696689820054E-2</v>
      </c>
      <c r="BE43" s="209">
        <f t="shared" si="76"/>
        <v>1.7532082272741416</v>
      </c>
      <c r="BF43" s="209">
        <f t="shared" si="77"/>
        <v>0.2582461640971514</v>
      </c>
      <c r="BG43" s="209">
        <f t="shared" si="78"/>
        <v>0.53557893547882618</v>
      </c>
      <c r="BH43" s="209">
        <f t="shared" si="56"/>
        <v>3.4464784406027276</v>
      </c>
      <c r="BI43" s="209">
        <f t="shared" si="57"/>
        <v>0.89944511375260872</v>
      </c>
      <c r="BJ43" s="210">
        <f t="shared" si="58"/>
        <v>2.5470333268501193</v>
      </c>
      <c r="BK43" s="208">
        <f>[2]Feedstock!$G$22/'Overview Part 2'!$G42</f>
        <v>6.2725755705929545E-2</v>
      </c>
      <c r="BL43" s="209">
        <f>[2]Feedstock!$G$24/'Overview Part 2'!$G42</f>
        <v>6.348448433800867E-2</v>
      </c>
      <c r="BM43" s="209">
        <f>[2]Feedstock!$G$26/'Overview Part 2'!$G42</f>
        <v>4.228711627514159E-2</v>
      </c>
      <c r="BN43" s="209">
        <v>0</v>
      </c>
      <c r="BO43" s="209">
        <v>0</v>
      </c>
      <c r="BP43" s="209">
        <v>0</v>
      </c>
      <c r="BQ43" s="209">
        <v>0</v>
      </c>
      <c r="BR43" s="209">
        <f t="shared" si="80"/>
        <v>0.16849735631907981</v>
      </c>
      <c r="BS43" s="209">
        <f t="shared" si="81"/>
        <v>0.16849735631907981</v>
      </c>
      <c r="BT43" s="210">
        <f t="shared" si="82"/>
        <v>0</v>
      </c>
      <c r="BU43" s="123">
        <f t="shared" si="59"/>
        <v>0.36981397913049552</v>
      </c>
      <c r="BV43" s="124">
        <f t="shared" si="59"/>
        <v>-6.348448433800867E-2</v>
      </c>
      <c r="BW43" s="124">
        <f t="shared" si="59"/>
        <v>0.35552856595122212</v>
      </c>
      <c r="BX43" s="124">
        <f t="shared" si="59"/>
        <v>6.9089696689820054E-2</v>
      </c>
      <c r="BY43" s="124">
        <f t="shared" si="59"/>
        <v>1.7532082272741416</v>
      </c>
      <c r="BZ43" s="124">
        <f t="shared" si="59"/>
        <v>0.2582461640971514</v>
      </c>
      <c r="CA43" s="124">
        <f t="shared" si="59"/>
        <v>0.53557893547882618</v>
      </c>
      <c r="CB43" s="124">
        <f t="shared" si="60"/>
        <v>3.2779810842836481</v>
      </c>
      <c r="CC43" s="124">
        <f t="shared" si="61"/>
        <v>0.73094775743352902</v>
      </c>
      <c r="CD43" s="125">
        <f t="shared" si="62"/>
        <v>2.5470333268501193</v>
      </c>
      <c r="CE43" s="126">
        <f t="shared" si="79"/>
        <v>1.8782818481539617E-2</v>
      </c>
      <c r="CF43" s="126">
        <f t="shared" si="79"/>
        <v>-3.2243712055411394E-3</v>
      </c>
      <c r="CG43" s="126">
        <f t="shared" si="79"/>
        <v>1.8057263640938515E-2</v>
      </c>
      <c r="CH43" s="126">
        <f t="shared" si="79"/>
        <v>3.5090594328550302E-3</v>
      </c>
      <c r="CI43" s="126">
        <f t="shared" si="79"/>
        <v>8.9045286959290537E-2</v>
      </c>
      <c r="CJ43" s="126">
        <f t="shared" si="79"/>
        <v>1.3116299268068149E-2</v>
      </c>
      <c r="CK43" s="126">
        <f t="shared" si="79"/>
        <v>2.720200559018152E-2</v>
      </c>
      <c r="CL43" s="127">
        <f t="shared" si="63"/>
        <v>0.16648836216733223</v>
      </c>
      <c r="CM43" s="127">
        <f t="shared" si="64"/>
        <v>3.7124770349792023E-2</v>
      </c>
      <c r="CN43" s="164">
        <f t="shared" si="65"/>
        <v>0.1293635918175402</v>
      </c>
    </row>
    <row r="44" spans="1:92">
      <c r="A44" s="7"/>
      <c r="B44" s="207">
        <v>45.229166666664241</v>
      </c>
      <c r="C44" s="125">
        <f t="shared" si="66"/>
        <v>3.2291666666642413</v>
      </c>
      <c r="D44" s="129">
        <v>1</v>
      </c>
      <c r="E44" s="78">
        <v>0.25</v>
      </c>
      <c r="F44" s="131">
        <f t="shared" si="67"/>
        <v>6.6298342541393829E-2</v>
      </c>
      <c r="G44" s="132">
        <f t="shared" si="68"/>
        <v>15.083333333343033</v>
      </c>
      <c r="H44" s="112">
        <v>296.97500000000002</v>
      </c>
      <c r="I44" s="112">
        <v>163.063915918383</v>
      </c>
      <c r="J44" s="112">
        <f t="shared" si="69"/>
        <v>19.688950276230432</v>
      </c>
      <c r="K44" s="193">
        <f t="shared" si="69"/>
        <v>10.810867353697999</v>
      </c>
      <c r="L44" s="130">
        <v>5.59</v>
      </c>
      <c r="M44" s="112">
        <v>20</v>
      </c>
      <c r="N44" s="112">
        <v>2</v>
      </c>
      <c r="O44" s="112">
        <v>0</v>
      </c>
      <c r="P44" s="112">
        <v>2</v>
      </c>
      <c r="Q44" s="163">
        <v>5.94</v>
      </c>
      <c r="R44" s="287">
        <v>13.7</v>
      </c>
      <c r="S44" s="129" t="s">
        <v>889</v>
      </c>
      <c r="T44" s="112" t="s">
        <v>889</v>
      </c>
      <c r="U44" s="112" t="s">
        <v>889</v>
      </c>
      <c r="V44" s="112" t="s">
        <v>889</v>
      </c>
      <c r="W44" s="112" t="str">
        <f t="shared" si="43"/>
        <v>NA</v>
      </c>
      <c r="X44" s="112">
        <v>177.24</v>
      </c>
      <c r="Y44" s="193">
        <v>55.74</v>
      </c>
      <c r="Z44" s="112">
        <v>7.9061089665340623</v>
      </c>
      <c r="AA44" s="112">
        <v>0</v>
      </c>
      <c r="AB44" s="112">
        <v>3.077931659160039</v>
      </c>
      <c r="AC44" s="112">
        <v>0.36782486699537881</v>
      </c>
      <c r="AD44" s="112">
        <v>11.946290994027574</v>
      </c>
      <c r="AE44" s="112">
        <v>1.5360280670745197</v>
      </c>
      <c r="AF44" s="112">
        <v>4.100679301887892</v>
      </c>
      <c r="AG44" s="130">
        <f t="shared" si="44"/>
        <v>8.4331828976363337</v>
      </c>
      <c r="AH44" s="130">
        <f t="shared" si="45"/>
        <v>0</v>
      </c>
      <c r="AI44" s="130">
        <f t="shared" si="46"/>
        <v>5.5962393802909807</v>
      </c>
      <c r="AJ44" s="130">
        <f t="shared" si="47"/>
        <v>0.75007423857881161</v>
      </c>
      <c r="AK44" s="130">
        <f t="shared" si="48"/>
        <v>26.364228400612578</v>
      </c>
      <c r="AL44" s="130">
        <f t="shared" si="49"/>
        <v>3.5919425568511842</v>
      </c>
      <c r="AM44" s="130">
        <f t="shared" si="50"/>
        <v>10.023882737948179</v>
      </c>
      <c r="AN44" s="112">
        <f t="shared" si="51"/>
        <v>54.759550211918068</v>
      </c>
      <c r="AO44" s="112">
        <f>IF(AG44="NA","NA",SUM(AG44:AJ44))</f>
        <v>14.779496516506125</v>
      </c>
      <c r="AP44" s="193">
        <f t="shared" si="53"/>
        <v>39.980053695411939</v>
      </c>
      <c r="AQ44" s="195" t="s">
        <v>889</v>
      </c>
      <c r="AR44" s="195" t="s">
        <v>889</v>
      </c>
      <c r="AS44" s="112">
        <v>1.4345005642478383</v>
      </c>
      <c r="AT44" s="112">
        <v>68.975464385034229</v>
      </c>
      <c r="AU44" s="112">
        <v>29.59003505071794</v>
      </c>
      <c r="AV44" s="135" t="str">
        <f t="shared" si="70"/>
        <v>NA</v>
      </c>
      <c r="AW44" s="135" t="str">
        <f t="shared" si="54"/>
        <v>NA</v>
      </c>
      <c r="AX44" s="162" t="str">
        <f t="shared" si="71"/>
        <v>NA</v>
      </c>
      <c r="AY44" s="250" t="str">
        <f t="shared" si="71"/>
        <v>NA</v>
      </c>
      <c r="AZ44" s="246" t="str">
        <f t="shared" si="55"/>
        <v>NA</v>
      </c>
      <c r="BA44" s="208">
        <f t="shared" si="72"/>
        <v>0.65289157917233553</v>
      </c>
      <c r="BB44" s="209">
        <f t="shared" si="73"/>
        <v>0</v>
      </c>
      <c r="BC44" s="209">
        <f t="shared" si="74"/>
        <v>0.43325724234543361</v>
      </c>
      <c r="BD44" s="209">
        <f t="shared" si="75"/>
        <v>5.8070263631951613E-2</v>
      </c>
      <c r="BE44" s="209">
        <f t="shared" si="76"/>
        <v>2.0411015535973456</v>
      </c>
      <c r="BF44" s="209">
        <f t="shared" si="77"/>
        <v>0.27808587536933282</v>
      </c>
      <c r="BG44" s="209">
        <f t="shared" si="78"/>
        <v>0.7760425345514097</v>
      </c>
      <c r="BH44" s="209">
        <f t="shared" si="56"/>
        <v>4.2394490486678089</v>
      </c>
      <c r="BI44" s="209">
        <f t="shared" si="57"/>
        <v>1.1442190851497207</v>
      </c>
      <c r="BJ44" s="210">
        <f t="shared" si="58"/>
        <v>3.0952299635180882</v>
      </c>
      <c r="BK44" s="208">
        <f>[2]Feedstock!$G$22/'Overview Part 2'!$G43</f>
        <v>7.3247495372832747E-2</v>
      </c>
      <c r="BL44" s="209">
        <f>[2]Feedstock!$G$24/'Overview Part 2'!$G43</f>
        <v>7.4133494614165102E-2</v>
      </c>
      <c r="BM44" s="209">
        <f>[2]Feedstock!$G$26/'Overview Part 2'!$G43</f>
        <v>4.9380439005234186E-2</v>
      </c>
      <c r="BN44" s="209">
        <v>0</v>
      </c>
      <c r="BO44" s="209">
        <v>0</v>
      </c>
      <c r="BP44" s="209">
        <v>0</v>
      </c>
      <c r="BQ44" s="209">
        <v>0</v>
      </c>
      <c r="BR44" s="209">
        <f t="shared" si="80"/>
        <v>0.19676142899223203</v>
      </c>
      <c r="BS44" s="209">
        <f t="shared" si="81"/>
        <v>0.19676142899223203</v>
      </c>
      <c r="BT44" s="210">
        <f t="shared" si="82"/>
        <v>0</v>
      </c>
      <c r="BU44" s="123">
        <f t="shared" si="59"/>
        <v>0.57964408379950283</v>
      </c>
      <c r="BV44" s="124">
        <f t="shared" si="59"/>
        <v>-7.4133494614165102E-2</v>
      </c>
      <c r="BW44" s="124">
        <f t="shared" si="59"/>
        <v>0.38387680334019941</v>
      </c>
      <c r="BX44" s="124">
        <f t="shared" si="59"/>
        <v>5.8070263631951613E-2</v>
      </c>
      <c r="BY44" s="124">
        <f t="shared" si="59"/>
        <v>2.0411015535973456</v>
      </c>
      <c r="BZ44" s="124">
        <f t="shared" si="59"/>
        <v>0.27808587536933282</v>
      </c>
      <c r="CA44" s="124">
        <f t="shared" si="59"/>
        <v>0.7760425345514097</v>
      </c>
      <c r="CB44" s="124">
        <f t="shared" si="60"/>
        <v>4.0426876196755774</v>
      </c>
      <c r="CC44" s="124">
        <f t="shared" si="61"/>
        <v>0.94745765615748878</v>
      </c>
      <c r="CD44" s="125">
        <f t="shared" si="62"/>
        <v>3.0952299635180882</v>
      </c>
      <c r="CE44" s="126">
        <f t="shared" si="79"/>
        <v>2.5211110079090677E-2</v>
      </c>
      <c r="CF44" s="126">
        <f t="shared" si="79"/>
        <v>-3.2243712055411398E-3</v>
      </c>
      <c r="CG44" s="126">
        <f t="shared" si="79"/>
        <v>1.6696384240448472E-2</v>
      </c>
      <c r="CH44" s="126">
        <f t="shared" si="79"/>
        <v>2.5257150890775708E-3</v>
      </c>
      <c r="CI44" s="126">
        <f t="shared" si="79"/>
        <v>8.8775918513721949E-2</v>
      </c>
      <c r="CJ44" s="126">
        <f t="shared" si="79"/>
        <v>1.2095100789127651E-2</v>
      </c>
      <c r="CK44" s="126">
        <f t="shared" si="79"/>
        <v>3.3753288114986714E-2</v>
      </c>
      <c r="CL44" s="127">
        <f t="shared" si="63"/>
        <v>0.17583314562091187</v>
      </c>
      <c r="CM44" s="127">
        <f t="shared" si="64"/>
        <v>4.1208838203075575E-2</v>
      </c>
      <c r="CN44" s="164">
        <f t="shared" si="65"/>
        <v>0.13462430741783632</v>
      </c>
    </row>
    <row r="45" spans="1:92">
      <c r="A45" s="7"/>
      <c r="B45" s="207">
        <v>49</v>
      </c>
      <c r="C45" s="125">
        <f t="shared" si="66"/>
        <v>3.7708333333357587</v>
      </c>
      <c r="D45" s="129">
        <v>1</v>
      </c>
      <c r="E45" s="78">
        <v>0.25</v>
      </c>
      <c r="F45" s="131">
        <f t="shared" si="67"/>
        <v>7.7419354838767829E-2</v>
      </c>
      <c r="G45" s="132">
        <f t="shared" si="68"/>
        <v>12.916666666656965</v>
      </c>
      <c r="H45" s="112">
        <v>296.97500000000002</v>
      </c>
      <c r="I45" s="112">
        <v>163.063915918383</v>
      </c>
      <c r="J45" s="112">
        <f t="shared" si="69"/>
        <v>22.991612903243077</v>
      </c>
      <c r="K45" s="193">
        <f t="shared" si="69"/>
        <v>12.624303167884294</v>
      </c>
      <c r="L45" s="130">
        <v>5.67</v>
      </c>
      <c r="M45" s="112">
        <v>15</v>
      </c>
      <c r="N45" s="112">
        <v>2</v>
      </c>
      <c r="O45" s="112">
        <v>0</v>
      </c>
      <c r="P45" s="112">
        <v>2</v>
      </c>
      <c r="Q45" s="163">
        <v>5.89</v>
      </c>
      <c r="R45" s="287">
        <v>13.9</v>
      </c>
      <c r="S45" s="129">
        <v>117.44269026106528</v>
      </c>
      <c r="T45" s="112">
        <v>100.47437371382983</v>
      </c>
      <c r="U45" s="112">
        <v>0.5046748365015582</v>
      </c>
      <c r="V45" s="112">
        <v>0.57264210438626195</v>
      </c>
      <c r="W45" s="112">
        <f t="shared" si="43"/>
        <v>0.85551832549547102</v>
      </c>
      <c r="X45" s="112">
        <v>243.28</v>
      </c>
      <c r="Y45" s="193">
        <v>54.56</v>
      </c>
      <c r="Z45" s="112">
        <v>7.82965767587618</v>
      </c>
      <c r="AA45" s="112">
        <v>0</v>
      </c>
      <c r="AB45" s="112">
        <v>2.8185227346362489</v>
      </c>
      <c r="AC45" s="112">
        <v>0.43800384891223826</v>
      </c>
      <c r="AD45" s="112">
        <v>10.961521994765237</v>
      </c>
      <c r="AE45" s="112">
        <v>1.3666440650933063</v>
      </c>
      <c r="AF45" s="112">
        <v>3.7917183288366756</v>
      </c>
      <c r="AG45" s="130">
        <f t="shared" si="44"/>
        <v>8.3516348542679246</v>
      </c>
      <c r="AH45" s="130">
        <f t="shared" si="45"/>
        <v>0</v>
      </c>
      <c r="AI45" s="130">
        <f t="shared" si="46"/>
        <v>5.1245867902477249</v>
      </c>
      <c r="AJ45" s="130">
        <f t="shared" si="47"/>
        <v>0.89318431935044662</v>
      </c>
      <c r="AK45" s="130">
        <f t="shared" si="48"/>
        <v>24.190945091895696</v>
      </c>
      <c r="AL45" s="130">
        <f t="shared" si="49"/>
        <v>3.1958445829874242</v>
      </c>
      <c r="AM45" s="130">
        <f t="shared" si="50"/>
        <v>9.2686448038229852</v>
      </c>
      <c r="AN45" s="112">
        <f t="shared" si="51"/>
        <v>51.024840442572206</v>
      </c>
      <c r="AO45" s="112">
        <f t="shared" si="52"/>
        <v>14.369405963866097</v>
      </c>
      <c r="AP45" s="193">
        <f t="shared" si="53"/>
        <v>36.655434478706105</v>
      </c>
      <c r="AQ45" s="195" t="s">
        <v>889</v>
      </c>
      <c r="AR45" s="195" t="s">
        <v>889</v>
      </c>
      <c r="AS45" s="112">
        <v>1.3226730451983884</v>
      </c>
      <c r="AT45" s="112">
        <v>61.526358619325812</v>
      </c>
      <c r="AU45" s="112">
        <v>37.15096833547581</v>
      </c>
      <c r="AV45" s="135" t="str">
        <f t="shared" si="70"/>
        <v>NA</v>
      </c>
      <c r="AW45" s="135" t="str">
        <f t="shared" si="54"/>
        <v>NA</v>
      </c>
      <c r="AX45" s="162" t="str">
        <f t="shared" si="71"/>
        <v>NA</v>
      </c>
      <c r="AY45" s="250" t="str">
        <f t="shared" si="71"/>
        <v>NA</v>
      </c>
      <c r="AZ45" s="246">
        <f t="shared" si="55"/>
        <v>0.73893219988074132</v>
      </c>
      <c r="BA45" s="208">
        <f t="shared" si="72"/>
        <v>0.55369954834889856</v>
      </c>
      <c r="BB45" s="209">
        <f t="shared" si="73"/>
        <v>0</v>
      </c>
      <c r="BC45" s="209">
        <f t="shared" si="74"/>
        <v>0.3397516104029456</v>
      </c>
      <c r="BD45" s="209">
        <f t="shared" si="75"/>
        <v>5.9216639956897604E-2</v>
      </c>
      <c r="BE45" s="209">
        <f t="shared" si="76"/>
        <v>1.6038195641025508</v>
      </c>
      <c r="BF45" s="209">
        <f t="shared" si="77"/>
        <v>0.21187919887195816</v>
      </c>
      <c r="BG45" s="209">
        <f t="shared" si="78"/>
        <v>0.61449578809836625</v>
      </c>
      <c r="BH45" s="209">
        <f t="shared" si="56"/>
        <v>3.3828623497816173</v>
      </c>
      <c r="BI45" s="209">
        <f t="shared" si="57"/>
        <v>0.95266779870874174</v>
      </c>
      <c r="BJ45" s="210">
        <f t="shared" si="58"/>
        <v>2.4301945510728751</v>
      </c>
      <c r="BK45" s="208">
        <f>[2]Feedstock!$G$22/'Overview Part 2'!$G44</f>
        <v>6.2725755705929545E-2</v>
      </c>
      <c r="BL45" s="209">
        <f>[2]Feedstock!$G$24/'Overview Part 2'!$G44</f>
        <v>6.348448433800867E-2</v>
      </c>
      <c r="BM45" s="209">
        <f>[2]Feedstock!$G$26/'Overview Part 2'!$G44</f>
        <v>4.228711627514159E-2</v>
      </c>
      <c r="BN45" s="209">
        <v>0</v>
      </c>
      <c r="BO45" s="209">
        <v>0</v>
      </c>
      <c r="BP45" s="209">
        <v>0</v>
      </c>
      <c r="BQ45" s="209">
        <v>0</v>
      </c>
      <c r="BR45" s="209">
        <f t="shared" si="80"/>
        <v>0.16849735631907981</v>
      </c>
      <c r="BS45" s="209">
        <f t="shared" si="81"/>
        <v>0.16849735631907981</v>
      </c>
      <c r="BT45" s="210">
        <f t="shared" si="82"/>
        <v>0</v>
      </c>
      <c r="BU45" s="123">
        <f t="shared" si="59"/>
        <v>0.49097379264296903</v>
      </c>
      <c r="BV45" s="124">
        <f t="shared" si="59"/>
        <v>-6.348448433800867E-2</v>
      </c>
      <c r="BW45" s="124">
        <f t="shared" si="59"/>
        <v>0.29746449412780401</v>
      </c>
      <c r="BX45" s="124">
        <f t="shared" si="59"/>
        <v>5.9216639956897604E-2</v>
      </c>
      <c r="BY45" s="124">
        <f t="shared" si="59"/>
        <v>1.6038195641025508</v>
      </c>
      <c r="BZ45" s="124">
        <f t="shared" si="59"/>
        <v>0.21187919887195816</v>
      </c>
      <c r="CA45" s="124">
        <f t="shared" si="59"/>
        <v>0.61449578809836625</v>
      </c>
      <c r="CB45" s="124">
        <f t="shared" si="60"/>
        <v>3.2143649934625373</v>
      </c>
      <c r="CC45" s="124">
        <f t="shared" si="61"/>
        <v>0.78417044238966205</v>
      </c>
      <c r="CD45" s="125">
        <f t="shared" si="62"/>
        <v>2.4301945510728751</v>
      </c>
      <c r="CE45" s="126">
        <f t="shared" si="79"/>
        <v>2.4936514428384696E-2</v>
      </c>
      <c r="CF45" s="126">
        <f t="shared" si="79"/>
        <v>-3.2243712055411394E-3</v>
      </c>
      <c r="CG45" s="126">
        <f t="shared" si="79"/>
        <v>1.5108194695728359E-2</v>
      </c>
      <c r="CH45" s="126">
        <f t="shared" si="79"/>
        <v>3.0076077762452953E-3</v>
      </c>
      <c r="CI45" s="126">
        <f t="shared" si="79"/>
        <v>8.1457850296811837E-2</v>
      </c>
      <c r="CJ45" s="126">
        <f t="shared" si="79"/>
        <v>1.0761325306801664E-2</v>
      </c>
      <c r="CK45" s="126">
        <f t="shared" si="79"/>
        <v>3.1210185382011903E-2</v>
      </c>
      <c r="CL45" s="127">
        <f t="shared" si="63"/>
        <v>0.16325730668044261</v>
      </c>
      <c r="CM45" s="127">
        <f t="shared" si="64"/>
        <v>3.9827945694817207E-2</v>
      </c>
      <c r="CN45" s="164">
        <f t="shared" si="65"/>
        <v>0.1234293609856254</v>
      </c>
    </row>
    <row r="46" spans="1:92">
      <c r="A46" s="7"/>
      <c r="B46" s="207">
        <v>52.229166666664241</v>
      </c>
      <c r="C46" s="125">
        <f t="shared" si="66"/>
        <v>3.2291666666642413</v>
      </c>
      <c r="D46" s="129">
        <v>1</v>
      </c>
      <c r="E46" s="78">
        <v>0.25</v>
      </c>
      <c r="F46" s="131">
        <f t="shared" si="67"/>
        <v>6.6298342541393829E-2</v>
      </c>
      <c r="G46" s="132">
        <f t="shared" si="68"/>
        <v>15.083333333343033</v>
      </c>
      <c r="H46" s="112">
        <v>296.97500000000002</v>
      </c>
      <c r="I46" s="112">
        <v>163.063915918383</v>
      </c>
      <c r="J46" s="112">
        <f t="shared" si="69"/>
        <v>19.688950276230432</v>
      </c>
      <c r="K46" s="193">
        <f t="shared" si="69"/>
        <v>10.810867353697999</v>
      </c>
      <c r="L46" s="130">
        <v>5.75</v>
      </c>
      <c r="M46" s="112">
        <v>15</v>
      </c>
      <c r="N46" s="112">
        <v>2</v>
      </c>
      <c r="O46" s="112">
        <v>0</v>
      </c>
      <c r="P46" s="112">
        <v>2</v>
      </c>
      <c r="Q46" s="163">
        <v>6.05</v>
      </c>
      <c r="R46" s="287">
        <v>14.02</v>
      </c>
      <c r="S46" s="129" t="s">
        <v>889</v>
      </c>
      <c r="T46" s="112" t="s">
        <v>889</v>
      </c>
      <c r="U46" s="112" t="s">
        <v>889</v>
      </c>
      <c r="V46" s="112" t="s">
        <v>889</v>
      </c>
      <c r="W46" s="112" t="str">
        <f t="shared" si="43"/>
        <v>NA</v>
      </c>
      <c r="X46" s="112">
        <v>166.48</v>
      </c>
      <c r="Y46" s="193">
        <v>51.72</v>
      </c>
      <c r="Z46" s="112">
        <v>5.1564607732447536</v>
      </c>
      <c r="AA46" s="112">
        <v>0</v>
      </c>
      <c r="AB46" s="112">
        <v>1.8242325673467692</v>
      </c>
      <c r="AC46" s="112">
        <v>0.38902195486460345</v>
      </c>
      <c r="AD46" s="112">
        <v>10.118915289572094</v>
      </c>
      <c r="AE46" s="112">
        <v>1.3382484425663077</v>
      </c>
      <c r="AF46" s="112">
        <v>4.017096193614857</v>
      </c>
      <c r="AG46" s="130">
        <f t="shared" si="44"/>
        <v>5.5002248247944037</v>
      </c>
      <c r="AH46" s="130">
        <f t="shared" si="45"/>
        <v>0</v>
      </c>
      <c r="AI46" s="130">
        <f t="shared" si="46"/>
        <v>3.3167864860850349</v>
      </c>
      <c r="AJ46" s="130">
        <f t="shared" si="47"/>
        <v>0.79329967266507373</v>
      </c>
      <c r="AK46" s="130">
        <f t="shared" si="48"/>
        <v>22.331399259745311</v>
      </c>
      <c r="AL46" s="130">
        <f t="shared" si="49"/>
        <v>3.1294425118473654</v>
      </c>
      <c r="AM46" s="130">
        <f t="shared" si="50"/>
        <v>9.8195684732807607</v>
      </c>
      <c r="AN46" s="112">
        <f t="shared" si="51"/>
        <v>44.890721228417952</v>
      </c>
      <c r="AO46" s="112">
        <f t="shared" si="52"/>
        <v>9.6103109835445117</v>
      </c>
      <c r="AP46" s="193">
        <f t="shared" si="53"/>
        <v>35.280410244873437</v>
      </c>
      <c r="AQ46" s="195" t="s">
        <v>889</v>
      </c>
      <c r="AR46" s="195" t="s">
        <v>889</v>
      </c>
      <c r="AS46" s="112">
        <v>2.3355085500800907</v>
      </c>
      <c r="AT46" s="112">
        <v>66.910410718110981</v>
      </c>
      <c r="AU46" s="112">
        <v>30.754080731808934</v>
      </c>
      <c r="AV46" s="135" t="str">
        <f t="shared" si="70"/>
        <v>NA</v>
      </c>
      <c r="AW46" s="135" t="str">
        <f t="shared" si="54"/>
        <v>NA</v>
      </c>
      <c r="AX46" s="162" t="str">
        <f t="shared" si="71"/>
        <v>NA</v>
      </c>
      <c r="AY46" s="250" t="str">
        <f t="shared" si="71"/>
        <v>NA</v>
      </c>
      <c r="AZ46" s="246" t="str">
        <f t="shared" si="55"/>
        <v>NA</v>
      </c>
      <c r="BA46" s="208">
        <f t="shared" si="72"/>
        <v>0.4258238574037575</v>
      </c>
      <c r="BB46" s="209">
        <f t="shared" si="73"/>
        <v>0</v>
      </c>
      <c r="BC46" s="209">
        <f t="shared" si="74"/>
        <v>0.25678346989064715</v>
      </c>
      <c r="BD46" s="209">
        <f t="shared" si="75"/>
        <v>6.141674885153571E-2</v>
      </c>
      <c r="BE46" s="209">
        <f t="shared" si="76"/>
        <v>1.7288825233364193</v>
      </c>
      <c r="BF46" s="209">
        <f t="shared" si="77"/>
        <v>0.24227942027223606</v>
      </c>
      <c r="BG46" s="209">
        <f t="shared" si="78"/>
        <v>0.7602246559965008</v>
      </c>
      <c r="BH46" s="209">
        <f t="shared" si="56"/>
        <v>3.4754106757510965</v>
      </c>
      <c r="BI46" s="209">
        <f t="shared" si="57"/>
        <v>0.74402407614594035</v>
      </c>
      <c r="BJ46" s="210">
        <f t="shared" si="58"/>
        <v>2.7313865996051563</v>
      </c>
      <c r="BK46" s="208">
        <f>[2]Feedstock!$G$22/'Overview Part 2'!$G45</f>
        <v>7.3247495372832747E-2</v>
      </c>
      <c r="BL46" s="209">
        <f>[2]Feedstock!$G$24/'Overview Part 2'!$G45</f>
        <v>7.4133494614165102E-2</v>
      </c>
      <c r="BM46" s="209">
        <f>[2]Feedstock!$G$26/'Overview Part 2'!$G45</f>
        <v>4.9380439005234186E-2</v>
      </c>
      <c r="BN46" s="209">
        <v>0</v>
      </c>
      <c r="BO46" s="209">
        <v>0</v>
      </c>
      <c r="BP46" s="209">
        <v>0</v>
      </c>
      <c r="BQ46" s="209">
        <v>0</v>
      </c>
      <c r="BR46" s="209">
        <f t="shared" si="80"/>
        <v>0.19676142899223203</v>
      </c>
      <c r="BS46" s="209">
        <f t="shared" si="81"/>
        <v>0.19676142899223203</v>
      </c>
      <c r="BT46" s="210">
        <f t="shared" si="82"/>
        <v>0</v>
      </c>
      <c r="BU46" s="123">
        <f t="shared" si="59"/>
        <v>0.35257636203092474</v>
      </c>
      <c r="BV46" s="124">
        <f t="shared" si="59"/>
        <v>-7.4133494614165102E-2</v>
      </c>
      <c r="BW46" s="124">
        <f t="shared" si="59"/>
        <v>0.20740303088541295</v>
      </c>
      <c r="BX46" s="124">
        <f t="shared" si="59"/>
        <v>6.141674885153571E-2</v>
      </c>
      <c r="BY46" s="124">
        <f t="shared" si="59"/>
        <v>1.7288825233364193</v>
      </c>
      <c r="BZ46" s="124">
        <f t="shared" si="59"/>
        <v>0.24227942027223606</v>
      </c>
      <c r="CA46" s="124">
        <f t="shared" si="59"/>
        <v>0.7602246559965008</v>
      </c>
      <c r="CB46" s="124">
        <f t="shared" si="60"/>
        <v>3.2786492467588642</v>
      </c>
      <c r="CC46" s="124">
        <f t="shared" si="61"/>
        <v>0.54726264715370831</v>
      </c>
      <c r="CD46" s="125">
        <f t="shared" si="62"/>
        <v>2.7313865996051563</v>
      </c>
      <c r="CE46" s="126">
        <f t="shared" si="79"/>
        <v>1.5334999050075002E-2</v>
      </c>
      <c r="CF46" s="126">
        <f t="shared" si="79"/>
        <v>-3.2243712055411398E-3</v>
      </c>
      <c r="CG46" s="126">
        <f t="shared" si="79"/>
        <v>9.0208125788407718E-3</v>
      </c>
      <c r="CH46" s="126">
        <f t="shared" si="79"/>
        <v>2.6712675230745812E-3</v>
      </c>
      <c r="CI46" s="126">
        <f t="shared" si="79"/>
        <v>7.5196226146124451E-2</v>
      </c>
      <c r="CJ46" s="126">
        <f t="shared" si="79"/>
        <v>1.0537730488584444E-2</v>
      </c>
      <c r="CK46" s="126">
        <f t="shared" si="79"/>
        <v>3.306530338675228E-2</v>
      </c>
      <c r="CL46" s="127">
        <f t="shared" si="63"/>
        <v>0.14260196796791039</v>
      </c>
      <c r="CM46" s="127">
        <f t="shared" si="64"/>
        <v>2.3802707946449217E-2</v>
      </c>
      <c r="CN46" s="164">
        <f t="shared" si="65"/>
        <v>0.11879926002146118</v>
      </c>
    </row>
    <row r="47" spans="1:92">
      <c r="A47" s="7"/>
      <c r="B47" s="207">
        <v>56</v>
      </c>
      <c r="C47" s="125">
        <f t="shared" si="66"/>
        <v>3.7708333333357587</v>
      </c>
      <c r="D47" s="129">
        <v>1</v>
      </c>
      <c r="E47" s="78">
        <v>0.25</v>
      </c>
      <c r="F47" s="131">
        <f t="shared" si="67"/>
        <v>7.7419354838767829E-2</v>
      </c>
      <c r="G47" s="132">
        <f t="shared" si="68"/>
        <v>12.916666666656965</v>
      </c>
      <c r="H47" s="112">
        <v>296.97500000000002</v>
      </c>
      <c r="I47" s="112">
        <v>163.063915918383</v>
      </c>
      <c r="J47" s="112">
        <f t="shared" si="69"/>
        <v>22.991612903243077</v>
      </c>
      <c r="K47" s="193">
        <f t="shared" si="69"/>
        <v>12.624303167884294</v>
      </c>
      <c r="L47" s="130">
        <v>5.63</v>
      </c>
      <c r="M47" s="112">
        <v>15</v>
      </c>
      <c r="N47" s="112">
        <v>2</v>
      </c>
      <c r="O47" s="112">
        <v>0</v>
      </c>
      <c r="P47" s="112">
        <v>2</v>
      </c>
      <c r="Q47" s="163">
        <v>6.2</v>
      </c>
      <c r="R47" s="287">
        <v>12.24</v>
      </c>
      <c r="S47" s="129">
        <v>122.82392443445218</v>
      </c>
      <c r="T47" s="112">
        <v>106.42861518172573</v>
      </c>
      <c r="U47" s="112">
        <v>4.4854083955369015</v>
      </c>
      <c r="V47" s="112">
        <v>4.459352262900623</v>
      </c>
      <c r="W47" s="112">
        <f t="shared" si="43"/>
        <v>0.86651371605149952</v>
      </c>
      <c r="X47" s="112">
        <v>198.32</v>
      </c>
      <c r="Y47" s="193">
        <v>48.84</v>
      </c>
      <c r="Z47" s="112">
        <v>5.6822685906058288</v>
      </c>
      <c r="AA47" s="112">
        <v>0</v>
      </c>
      <c r="AB47" s="112">
        <v>3.1546782071582422</v>
      </c>
      <c r="AC47" s="112">
        <v>0.48916355174249837</v>
      </c>
      <c r="AD47" s="112">
        <v>8.3534732560477476</v>
      </c>
      <c r="AE47" s="112">
        <v>0.86864247298687203</v>
      </c>
      <c r="AF47" s="112">
        <v>1.9720593676219629</v>
      </c>
      <c r="AG47" s="130">
        <f t="shared" si="44"/>
        <v>6.061086496646217</v>
      </c>
      <c r="AH47" s="130">
        <f t="shared" si="45"/>
        <v>0</v>
      </c>
      <c r="AI47" s="130">
        <f t="shared" si="46"/>
        <v>5.7357785584695309</v>
      </c>
      <c r="AJ47" s="130">
        <f t="shared" si="47"/>
        <v>0.99750998786705558</v>
      </c>
      <c r="AK47" s="130">
        <f t="shared" si="48"/>
        <v>18.435251323691581</v>
      </c>
      <c r="AL47" s="130">
        <f t="shared" si="49"/>
        <v>2.0312870137539161</v>
      </c>
      <c r="AM47" s="130">
        <f t="shared" si="50"/>
        <v>4.820589565298131</v>
      </c>
      <c r="AN47" s="112">
        <f t="shared" si="51"/>
        <v>38.081502945726427</v>
      </c>
      <c r="AO47" s="112">
        <f t="shared" si="52"/>
        <v>12.794375042982804</v>
      </c>
      <c r="AP47" s="193">
        <f t="shared" si="53"/>
        <v>25.287127902743631</v>
      </c>
      <c r="AQ47" s="195" t="s">
        <v>889</v>
      </c>
      <c r="AR47" s="195" t="s">
        <v>889</v>
      </c>
      <c r="AS47" s="112">
        <v>6.9510219412809695</v>
      </c>
      <c r="AT47" s="112">
        <v>65.262485278213688</v>
      </c>
      <c r="AU47" s="112">
        <v>27.786492780505352</v>
      </c>
      <c r="AV47" s="135" t="str">
        <f t="shared" si="70"/>
        <v>NA</v>
      </c>
      <c r="AW47" s="135" t="str">
        <f t="shared" si="54"/>
        <v>NA</v>
      </c>
      <c r="AX47" s="162" t="str">
        <f t="shared" si="71"/>
        <v>NA</v>
      </c>
      <c r="AY47" s="250" t="str">
        <f t="shared" si="71"/>
        <v>NA</v>
      </c>
      <c r="AZ47" s="246">
        <f t="shared" si="55"/>
        <v>0.69759199509670955</v>
      </c>
      <c r="BA47" s="208">
        <f t="shared" si="72"/>
        <v>0.40183998872766757</v>
      </c>
      <c r="BB47" s="209">
        <f t="shared" si="73"/>
        <v>0</v>
      </c>
      <c r="BC47" s="209">
        <f t="shared" si="74"/>
        <v>0.38027261161099507</v>
      </c>
      <c r="BD47" s="209">
        <f t="shared" si="75"/>
        <v>6.6133258864071648E-2</v>
      </c>
      <c r="BE47" s="209">
        <f t="shared" si="76"/>
        <v>1.2222266070947885</v>
      </c>
      <c r="BF47" s="209">
        <f t="shared" si="77"/>
        <v>0.13467096223774208</v>
      </c>
      <c r="BG47" s="209">
        <f t="shared" si="78"/>
        <v>0.31959709825160426</v>
      </c>
      <c r="BH47" s="209">
        <f t="shared" si="56"/>
        <v>2.5247405267868692</v>
      </c>
      <c r="BI47" s="209">
        <f t="shared" si="57"/>
        <v>0.84824585920273432</v>
      </c>
      <c r="BJ47" s="210">
        <f t="shared" si="58"/>
        <v>1.6764946675841348</v>
      </c>
      <c r="BK47" s="208">
        <f>[2]Feedstock!$G$22/'Overview Part 2'!$G46</f>
        <v>6.2725755705929545E-2</v>
      </c>
      <c r="BL47" s="209">
        <f>[2]Feedstock!$G$24/'Overview Part 2'!$G46</f>
        <v>6.348448433800867E-2</v>
      </c>
      <c r="BM47" s="209">
        <f>[2]Feedstock!$G$26/'Overview Part 2'!$G46</f>
        <v>4.228711627514159E-2</v>
      </c>
      <c r="BN47" s="209">
        <v>0</v>
      </c>
      <c r="BO47" s="209">
        <v>0</v>
      </c>
      <c r="BP47" s="209">
        <v>0</v>
      </c>
      <c r="BQ47" s="209">
        <v>0</v>
      </c>
      <c r="BR47" s="209">
        <f t="shared" si="80"/>
        <v>0.16849735631907981</v>
      </c>
      <c r="BS47" s="209">
        <f t="shared" si="81"/>
        <v>0.16849735631907981</v>
      </c>
      <c r="BT47" s="210">
        <f t="shared" si="82"/>
        <v>0</v>
      </c>
      <c r="BU47" s="123">
        <f t="shared" ref="BU47:CA56" si="83">IF(BA47="NA","NA",BA47-BK47)</f>
        <v>0.33911423302173804</v>
      </c>
      <c r="BV47" s="124">
        <f t="shared" si="83"/>
        <v>-6.348448433800867E-2</v>
      </c>
      <c r="BW47" s="124">
        <f t="shared" si="83"/>
        <v>0.33798549533585348</v>
      </c>
      <c r="BX47" s="124">
        <f t="shared" si="83"/>
        <v>6.6133258864071648E-2</v>
      </c>
      <c r="BY47" s="124">
        <f t="shared" si="83"/>
        <v>1.2222266070947885</v>
      </c>
      <c r="BZ47" s="124">
        <f t="shared" si="83"/>
        <v>0.13467096223774208</v>
      </c>
      <c r="CA47" s="124">
        <f t="shared" si="83"/>
        <v>0.31959709825160426</v>
      </c>
      <c r="CB47" s="124">
        <f t="shared" si="60"/>
        <v>2.3562431704677893</v>
      </c>
      <c r="CC47" s="124">
        <f t="shared" si="61"/>
        <v>0.6797485028836544</v>
      </c>
      <c r="CD47" s="125">
        <f t="shared" si="62"/>
        <v>1.6764946675841348</v>
      </c>
      <c r="CE47" s="126">
        <f t="shared" ref="CE47:CK56" si="84">IF(BU47="NA","NA",BU47/$J46)</f>
        <v>1.7223581159181205E-2</v>
      </c>
      <c r="CF47" s="126">
        <f t="shared" si="84"/>
        <v>-3.2243712055411394E-3</v>
      </c>
      <c r="CG47" s="126">
        <f t="shared" si="84"/>
        <v>1.7166252674419513E-2</v>
      </c>
      <c r="CH47" s="126">
        <f t="shared" si="84"/>
        <v>3.358902223645275E-3</v>
      </c>
      <c r="CI47" s="126">
        <f t="shared" si="84"/>
        <v>6.2076778596486512E-2</v>
      </c>
      <c r="CJ47" s="126">
        <f t="shared" si="84"/>
        <v>6.8399259660035898E-3</v>
      </c>
      <c r="CK47" s="126">
        <f t="shared" si="84"/>
        <v>1.6232307653163164E-2</v>
      </c>
      <c r="CL47" s="127">
        <f t="shared" si="63"/>
        <v>0.11967337706735813</v>
      </c>
      <c r="CM47" s="127">
        <f t="shared" si="64"/>
        <v>3.4524364851704854E-2</v>
      </c>
      <c r="CN47" s="164">
        <f t="shared" si="65"/>
        <v>8.5149012215653269E-2</v>
      </c>
    </row>
    <row r="48" spans="1:92">
      <c r="A48" s="7"/>
      <c r="B48" s="207">
        <v>59.229166666664241</v>
      </c>
      <c r="C48" s="125">
        <f t="shared" si="66"/>
        <v>3.2291666666642413</v>
      </c>
      <c r="D48" s="129">
        <v>1</v>
      </c>
      <c r="E48" s="78">
        <v>0.25</v>
      </c>
      <c r="F48" s="131">
        <f t="shared" si="67"/>
        <v>6.6298342541393829E-2</v>
      </c>
      <c r="G48" s="132">
        <f t="shared" si="68"/>
        <v>15.083333333343033</v>
      </c>
      <c r="H48" s="112">
        <v>296.97500000000002</v>
      </c>
      <c r="I48" s="112">
        <v>163.063915918383</v>
      </c>
      <c r="J48" s="112">
        <f t="shared" si="69"/>
        <v>19.688950276230432</v>
      </c>
      <c r="K48" s="193">
        <f t="shared" si="69"/>
        <v>10.810867353697999</v>
      </c>
      <c r="L48" s="130">
        <v>5.83</v>
      </c>
      <c r="M48" s="112">
        <v>15</v>
      </c>
      <c r="N48" s="112">
        <v>2</v>
      </c>
      <c r="O48" s="112">
        <v>15</v>
      </c>
      <c r="P48" s="112">
        <v>1</v>
      </c>
      <c r="Q48" s="163">
        <v>6.13</v>
      </c>
      <c r="R48" s="287">
        <v>10.5</v>
      </c>
      <c r="S48" s="129" t="s">
        <v>889</v>
      </c>
      <c r="T48" s="112" t="s">
        <v>889</v>
      </c>
      <c r="U48" s="112" t="s">
        <v>889</v>
      </c>
      <c r="V48" s="112" t="s">
        <v>889</v>
      </c>
      <c r="W48" s="112" t="str">
        <f t="shared" si="43"/>
        <v>NA</v>
      </c>
      <c r="X48" s="112">
        <v>236.08</v>
      </c>
      <c r="Y48" s="193">
        <v>51.6</v>
      </c>
      <c r="Z48" s="112">
        <v>7.0370415906519046</v>
      </c>
      <c r="AA48" s="112">
        <v>0</v>
      </c>
      <c r="AB48" s="112">
        <v>2.6461527692794773</v>
      </c>
      <c r="AC48" s="112">
        <v>0.58477925235049111</v>
      </c>
      <c r="AD48" s="112">
        <v>9.9996080560802252</v>
      </c>
      <c r="AE48" s="112">
        <v>1.58878687698131</v>
      </c>
      <c r="AF48" s="112">
        <v>3.8536473962694071</v>
      </c>
      <c r="AG48" s="130">
        <f t="shared" si="44"/>
        <v>7.5061776966953646</v>
      </c>
      <c r="AH48" s="130">
        <f t="shared" si="45"/>
        <v>0</v>
      </c>
      <c r="AI48" s="130">
        <f t="shared" si="46"/>
        <v>4.8111868532354132</v>
      </c>
      <c r="AJ48" s="130">
        <f t="shared" si="47"/>
        <v>1.1924910244010014</v>
      </c>
      <c r="AK48" s="130">
        <f t="shared" si="48"/>
        <v>22.068100537556358</v>
      </c>
      <c r="AL48" s="130">
        <f t="shared" si="49"/>
        <v>3.7153170046332171</v>
      </c>
      <c r="AM48" s="130">
        <f t="shared" si="50"/>
        <v>9.4200269686585507</v>
      </c>
      <c r="AN48" s="112">
        <f t="shared" si="51"/>
        <v>48.713300085179895</v>
      </c>
      <c r="AO48" s="112">
        <f t="shared" si="52"/>
        <v>13.509855574331779</v>
      </c>
      <c r="AP48" s="193">
        <f t="shared" si="53"/>
        <v>35.203444510848129</v>
      </c>
      <c r="AQ48" s="195" t="s">
        <v>889</v>
      </c>
      <c r="AR48" s="195" t="s">
        <v>889</v>
      </c>
      <c r="AS48" s="112">
        <v>6.157126076731104</v>
      </c>
      <c r="AT48" s="112">
        <v>73.128714393937187</v>
      </c>
      <c r="AU48" s="112">
        <v>19.772983058743471</v>
      </c>
      <c r="AV48" s="135" t="str">
        <f t="shared" si="70"/>
        <v>NA</v>
      </c>
      <c r="AW48" s="135" t="str">
        <f t="shared" si="54"/>
        <v>NA</v>
      </c>
      <c r="AX48" s="162" t="str">
        <f t="shared" si="71"/>
        <v>NA</v>
      </c>
      <c r="AY48" s="250" t="str">
        <f t="shared" si="71"/>
        <v>NA</v>
      </c>
      <c r="AZ48" s="246" t="str">
        <f t="shared" si="55"/>
        <v>NA</v>
      </c>
      <c r="BA48" s="208">
        <f t="shared" si="72"/>
        <v>0.5811234345833034</v>
      </c>
      <c r="BB48" s="209">
        <f t="shared" si="73"/>
        <v>0</v>
      </c>
      <c r="BC48" s="209">
        <f t="shared" si="74"/>
        <v>0.37247898218624725</v>
      </c>
      <c r="BD48" s="209">
        <f t="shared" si="75"/>
        <v>9.2321885760146868E-2</v>
      </c>
      <c r="BE48" s="209">
        <f t="shared" si="76"/>
        <v>1.7084981061346787</v>
      </c>
      <c r="BF48" s="209">
        <f t="shared" si="77"/>
        <v>0.28763744552020704</v>
      </c>
      <c r="BG48" s="209">
        <f t="shared" si="78"/>
        <v>0.72929241047733873</v>
      </c>
      <c r="BH48" s="209">
        <f t="shared" si="56"/>
        <v>3.771352264661922</v>
      </c>
      <c r="BI48" s="209">
        <f t="shared" si="57"/>
        <v>1.0459243025296976</v>
      </c>
      <c r="BJ48" s="210">
        <f t="shared" si="58"/>
        <v>2.7254279621322244</v>
      </c>
      <c r="BK48" s="208">
        <f>[2]Feedstock!$G$22/'Overview Part 2'!$G47</f>
        <v>7.3247495372832747E-2</v>
      </c>
      <c r="BL48" s="209">
        <f>[2]Feedstock!$G$24/'Overview Part 2'!$G47</f>
        <v>7.4133494614165102E-2</v>
      </c>
      <c r="BM48" s="209">
        <f>[2]Feedstock!$G$26/'Overview Part 2'!$G47</f>
        <v>4.9380439005234186E-2</v>
      </c>
      <c r="BN48" s="209">
        <v>0</v>
      </c>
      <c r="BO48" s="209">
        <v>0</v>
      </c>
      <c r="BP48" s="209">
        <v>0</v>
      </c>
      <c r="BQ48" s="209">
        <v>0</v>
      </c>
      <c r="BR48" s="209">
        <f t="shared" si="80"/>
        <v>0.19676142899223203</v>
      </c>
      <c r="BS48" s="209">
        <f t="shared" si="81"/>
        <v>0.19676142899223203</v>
      </c>
      <c r="BT48" s="210">
        <f t="shared" si="82"/>
        <v>0</v>
      </c>
      <c r="BU48" s="123">
        <f t="shared" si="83"/>
        <v>0.50787593921047069</v>
      </c>
      <c r="BV48" s="124">
        <f t="shared" si="83"/>
        <v>-7.4133494614165102E-2</v>
      </c>
      <c r="BW48" s="124">
        <f t="shared" si="83"/>
        <v>0.32309854318101305</v>
      </c>
      <c r="BX48" s="124">
        <f t="shared" si="83"/>
        <v>9.2321885760146868E-2</v>
      </c>
      <c r="BY48" s="124">
        <f t="shared" si="83"/>
        <v>1.7084981061346787</v>
      </c>
      <c r="BZ48" s="124">
        <f t="shared" si="83"/>
        <v>0.28763744552020704</v>
      </c>
      <c r="CA48" s="124">
        <f t="shared" si="83"/>
        <v>0.72929241047733873</v>
      </c>
      <c r="CB48" s="124">
        <f t="shared" si="60"/>
        <v>3.57459083566969</v>
      </c>
      <c r="CC48" s="124">
        <f t="shared" si="61"/>
        <v>0.84916287353746556</v>
      </c>
      <c r="CD48" s="125">
        <f t="shared" si="62"/>
        <v>2.7254279621322244</v>
      </c>
      <c r="CE48" s="126">
        <f t="shared" si="84"/>
        <v>2.2089617694408571E-2</v>
      </c>
      <c r="CF48" s="126">
        <f t="shared" si="84"/>
        <v>-3.2243712055411398E-3</v>
      </c>
      <c r="CG48" s="126">
        <f t="shared" si="84"/>
        <v>1.4052887221993828E-2</v>
      </c>
      <c r="CH48" s="126">
        <f t="shared" si="84"/>
        <v>4.0154592959036998E-3</v>
      </c>
      <c r="CI48" s="126">
        <f t="shared" si="84"/>
        <v>7.430962383216215E-2</v>
      </c>
      <c r="CJ48" s="126">
        <f t="shared" si="84"/>
        <v>1.2510537939669051E-2</v>
      </c>
      <c r="CK48" s="126">
        <f t="shared" si="84"/>
        <v>3.1719932548728173E-2</v>
      </c>
      <c r="CL48" s="127">
        <f t="shared" si="63"/>
        <v>0.15547368732732433</v>
      </c>
      <c r="CM48" s="127">
        <f t="shared" si="64"/>
        <v>3.6933593006764964E-2</v>
      </c>
      <c r="CN48" s="164">
        <f t="shared" si="65"/>
        <v>0.11854009432055937</v>
      </c>
    </row>
    <row r="49" spans="1:92">
      <c r="A49" s="7"/>
      <c r="B49" s="207">
        <v>63</v>
      </c>
      <c r="C49" s="125">
        <f t="shared" si="66"/>
        <v>3.7708333333357587</v>
      </c>
      <c r="D49" s="129">
        <v>1</v>
      </c>
      <c r="E49" s="78">
        <v>0.25</v>
      </c>
      <c r="F49" s="131">
        <f t="shared" si="67"/>
        <v>7.7419354838767829E-2</v>
      </c>
      <c r="G49" s="132">
        <f t="shared" si="68"/>
        <v>12.916666666656965</v>
      </c>
      <c r="H49" s="112">
        <v>296.97500000000002</v>
      </c>
      <c r="I49" s="112">
        <v>163.063915918383</v>
      </c>
      <c r="J49" s="112">
        <f t="shared" si="69"/>
        <v>22.991612903243077</v>
      </c>
      <c r="K49" s="193">
        <f t="shared" si="69"/>
        <v>12.624303167884294</v>
      </c>
      <c r="L49" s="130">
        <v>5.51</v>
      </c>
      <c r="M49" s="112">
        <v>5</v>
      </c>
      <c r="N49" s="112">
        <v>2</v>
      </c>
      <c r="O49" s="112">
        <v>0</v>
      </c>
      <c r="P49" s="112">
        <v>2</v>
      </c>
      <c r="Q49" s="163">
        <v>6.12</v>
      </c>
      <c r="R49" s="287" t="s">
        <v>889</v>
      </c>
      <c r="S49" s="129">
        <v>99.380700943313087</v>
      </c>
      <c r="T49" s="112">
        <v>82.257914192770372</v>
      </c>
      <c r="U49" s="112">
        <v>3.6291520045221279</v>
      </c>
      <c r="V49" s="112">
        <v>5.3779624981036793</v>
      </c>
      <c r="W49" s="112">
        <f t="shared" si="43"/>
        <v>0.82770511187771179</v>
      </c>
      <c r="X49" s="112">
        <v>197.52</v>
      </c>
      <c r="Y49" s="193">
        <v>48.72</v>
      </c>
      <c r="Z49" s="112">
        <v>7.519791677620395</v>
      </c>
      <c r="AA49" s="112">
        <v>0</v>
      </c>
      <c r="AB49" s="112">
        <v>3.9089669503672009</v>
      </c>
      <c r="AC49" s="112">
        <v>0.57769441125931609</v>
      </c>
      <c r="AD49" s="112">
        <v>11.449480808027793</v>
      </c>
      <c r="AE49" s="112">
        <v>1.5223568447162281</v>
      </c>
      <c r="AF49" s="112">
        <v>3.4278339376322573</v>
      </c>
      <c r="AG49" s="130">
        <f t="shared" si="44"/>
        <v>8.0211111227950873</v>
      </c>
      <c r="AH49" s="130">
        <f t="shared" si="45"/>
        <v>0</v>
      </c>
      <c r="AI49" s="130">
        <f t="shared" si="46"/>
        <v>7.1072126370312736</v>
      </c>
      <c r="AJ49" s="130">
        <f t="shared" si="47"/>
        <v>1.1780435053131153</v>
      </c>
      <c r="AK49" s="130">
        <f t="shared" si="48"/>
        <v>25.267819714268235</v>
      </c>
      <c r="AL49" s="130">
        <f t="shared" si="49"/>
        <v>3.5599729291825644</v>
      </c>
      <c r="AM49" s="130">
        <f t="shared" si="50"/>
        <v>8.3791496253232953</v>
      </c>
      <c r="AN49" s="112">
        <f t="shared" si="51"/>
        <v>53.513309533913571</v>
      </c>
      <c r="AO49" s="112">
        <f t="shared" si="52"/>
        <v>16.306367265139478</v>
      </c>
      <c r="AP49" s="193">
        <f t="shared" si="53"/>
        <v>37.206942268774092</v>
      </c>
      <c r="AQ49" s="195" t="s">
        <v>889</v>
      </c>
      <c r="AR49" s="195" t="s">
        <v>889</v>
      </c>
      <c r="AS49" s="112">
        <v>9.56784290757534</v>
      </c>
      <c r="AT49" s="112">
        <v>62.473101101414287</v>
      </c>
      <c r="AU49" s="112">
        <v>27.959055991010366</v>
      </c>
      <c r="AV49" s="135" t="str">
        <f t="shared" si="70"/>
        <v>NA</v>
      </c>
      <c r="AW49" s="135" t="str">
        <f t="shared" si="54"/>
        <v>NA</v>
      </c>
      <c r="AX49" s="162" t="str">
        <f t="shared" si="71"/>
        <v>NA</v>
      </c>
      <c r="AY49" s="250" t="str">
        <f t="shared" si="71"/>
        <v>NA</v>
      </c>
      <c r="AZ49" s="246">
        <f t="shared" si="55"/>
        <v>0.90257272784732578</v>
      </c>
      <c r="BA49" s="208">
        <f t="shared" si="72"/>
        <v>0.53178637278165275</v>
      </c>
      <c r="BB49" s="209">
        <f t="shared" si="73"/>
        <v>0</v>
      </c>
      <c r="BC49" s="209">
        <f t="shared" si="74"/>
        <v>0.47119641792442229</v>
      </c>
      <c r="BD49" s="209">
        <f t="shared" si="75"/>
        <v>7.8102331843913214E-2</v>
      </c>
      <c r="BE49" s="209">
        <f t="shared" si="76"/>
        <v>1.6752145666907394</v>
      </c>
      <c r="BF49" s="209">
        <f t="shared" si="77"/>
        <v>0.23602030469703481</v>
      </c>
      <c r="BG49" s="209">
        <f t="shared" si="78"/>
        <v>0.55552373206527561</v>
      </c>
      <c r="BH49" s="209">
        <f t="shared" si="56"/>
        <v>3.547843726003038</v>
      </c>
      <c r="BI49" s="209">
        <f t="shared" si="57"/>
        <v>1.0810851225499882</v>
      </c>
      <c r="BJ49" s="210">
        <f t="shared" si="58"/>
        <v>2.4667586034530498</v>
      </c>
      <c r="BK49" s="208">
        <f>[2]Feedstock!$G$22/'Overview Part 2'!$G48</f>
        <v>6.2725755705929545E-2</v>
      </c>
      <c r="BL49" s="209">
        <f>[2]Feedstock!$G$24/'Overview Part 2'!$G48</f>
        <v>6.348448433800867E-2</v>
      </c>
      <c r="BM49" s="209">
        <f>[2]Feedstock!$G$26/'Overview Part 2'!$G48</f>
        <v>4.228711627514159E-2</v>
      </c>
      <c r="BN49" s="209">
        <v>0</v>
      </c>
      <c r="BO49" s="209">
        <v>0</v>
      </c>
      <c r="BP49" s="209">
        <v>0</v>
      </c>
      <c r="BQ49" s="209">
        <v>0</v>
      </c>
      <c r="BR49" s="209">
        <f t="shared" si="80"/>
        <v>0.16849735631907981</v>
      </c>
      <c r="BS49" s="209">
        <f t="shared" si="81"/>
        <v>0.16849735631907981</v>
      </c>
      <c r="BT49" s="210">
        <f t="shared" si="82"/>
        <v>0</v>
      </c>
      <c r="BU49" s="123">
        <f t="shared" si="83"/>
        <v>0.46906061707572322</v>
      </c>
      <c r="BV49" s="124">
        <f t="shared" si="83"/>
        <v>-6.348448433800867E-2</v>
      </c>
      <c r="BW49" s="124">
        <f t="shared" si="83"/>
        <v>0.42890930164928071</v>
      </c>
      <c r="BX49" s="124">
        <f t="shared" si="83"/>
        <v>7.8102331843913214E-2</v>
      </c>
      <c r="BY49" s="124">
        <f t="shared" si="83"/>
        <v>1.6752145666907394</v>
      </c>
      <c r="BZ49" s="124">
        <f t="shared" si="83"/>
        <v>0.23602030469703481</v>
      </c>
      <c r="CA49" s="124">
        <f t="shared" si="83"/>
        <v>0.55552373206527561</v>
      </c>
      <c r="CB49" s="124">
        <f t="shared" si="60"/>
        <v>3.3793463696839581</v>
      </c>
      <c r="CC49" s="124">
        <f t="shared" si="61"/>
        <v>0.91258776623090843</v>
      </c>
      <c r="CD49" s="125">
        <f t="shared" si="62"/>
        <v>2.4667586034530498</v>
      </c>
      <c r="CE49" s="126">
        <f t="shared" si="84"/>
        <v>2.382354622744914E-2</v>
      </c>
      <c r="CF49" s="126">
        <f t="shared" si="84"/>
        <v>-3.2243712055411394E-3</v>
      </c>
      <c r="CG49" s="126">
        <f t="shared" si="84"/>
        <v>2.1784264556098921E-2</v>
      </c>
      <c r="CH49" s="126">
        <f t="shared" si="84"/>
        <v>3.9668103554612857E-3</v>
      </c>
      <c r="CI49" s="126">
        <f t="shared" si="84"/>
        <v>8.5083996007301071E-2</v>
      </c>
      <c r="CJ49" s="126">
        <f t="shared" si="84"/>
        <v>1.1987449883601529E-2</v>
      </c>
      <c r="CK49" s="126">
        <f t="shared" si="84"/>
        <v>2.821500000108863E-2</v>
      </c>
      <c r="CL49" s="127">
        <f t="shared" si="63"/>
        <v>0.17163669582545943</v>
      </c>
      <c r="CM49" s="127">
        <f t="shared" si="64"/>
        <v>4.6350249933468209E-2</v>
      </c>
      <c r="CN49" s="164">
        <f t="shared" si="65"/>
        <v>0.12528644589199123</v>
      </c>
    </row>
    <row r="50" spans="1:92">
      <c r="A50" s="7"/>
      <c r="B50" s="207">
        <v>66.229166666664241</v>
      </c>
      <c r="C50" s="125">
        <f t="shared" si="66"/>
        <v>3.2291666666642413</v>
      </c>
      <c r="D50" s="129">
        <v>1</v>
      </c>
      <c r="E50" s="78">
        <v>0.25</v>
      </c>
      <c r="F50" s="131">
        <f t="shared" si="67"/>
        <v>6.6298342541393829E-2</v>
      </c>
      <c r="G50" s="132">
        <f t="shared" si="68"/>
        <v>15.083333333343033</v>
      </c>
      <c r="H50" s="112">
        <v>296.97500000000002</v>
      </c>
      <c r="I50" s="112">
        <v>163.063915918383</v>
      </c>
      <c r="J50" s="112">
        <f t="shared" si="69"/>
        <v>19.688950276230432</v>
      </c>
      <c r="K50" s="193">
        <f t="shared" si="69"/>
        <v>10.810867353697999</v>
      </c>
      <c r="L50" s="130">
        <v>5.52</v>
      </c>
      <c r="M50" s="112">
        <v>7</v>
      </c>
      <c r="N50" s="112">
        <v>2</v>
      </c>
      <c r="O50" s="112">
        <v>0</v>
      </c>
      <c r="P50" s="112">
        <v>2</v>
      </c>
      <c r="Q50" s="163">
        <v>5.94</v>
      </c>
      <c r="R50" s="287">
        <v>12.66</v>
      </c>
      <c r="S50" s="129" t="s">
        <v>889</v>
      </c>
      <c r="T50" s="112" t="s">
        <v>889</v>
      </c>
      <c r="U50" s="112" t="s">
        <v>889</v>
      </c>
      <c r="V50" s="112" t="s">
        <v>889</v>
      </c>
      <c r="W50" s="112" t="str">
        <f t="shared" si="43"/>
        <v>NA</v>
      </c>
      <c r="X50" s="112">
        <v>191.6</v>
      </c>
      <c r="Y50" s="193">
        <v>47.64</v>
      </c>
      <c r="Z50" s="112">
        <v>9.4271785009590889</v>
      </c>
      <c r="AA50" s="112">
        <v>0</v>
      </c>
      <c r="AB50" s="112">
        <v>3.0206003060251514</v>
      </c>
      <c r="AC50" s="112">
        <v>0.5975313331939387</v>
      </c>
      <c r="AD50" s="112">
        <v>9.5073121780888386</v>
      </c>
      <c r="AE50" s="112">
        <v>1.546852605853553</v>
      </c>
      <c r="AF50" s="112">
        <v>3.5204019324472449</v>
      </c>
      <c r="AG50" s="130">
        <f t="shared" si="44"/>
        <v>10.055657067689696</v>
      </c>
      <c r="AH50" s="130">
        <f t="shared" si="45"/>
        <v>0</v>
      </c>
      <c r="AI50" s="130">
        <f t="shared" si="46"/>
        <v>5.4920005564093666</v>
      </c>
      <c r="AJ50" s="130">
        <f t="shared" si="47"/>
        <v>1.2184952676896004</v>
      </c>
      <c r="AK50" s="130">
        <f t="shared" si="48"/>
        <v>20.981654461989162</v>
      </c>
      <c r="AL50" s="130">
        <f t="shared" si="49"/>
        <v>3.6172553244575392</v>
      </c>
      <c r="AM50" s="130">
        <f t="shared" si="50"/>
        <v>8.6054269459821544</v>
      </c>
      <c r="AN50" s="112">
        <f t="shared" si="51"/>
        <v>49.970489624217521</v>
      </c>
      <c r="AO50" s="112">
        <f t="shared" si="52"/>
        <v>16.766152891788664</v>
      </c>
      <c r="AP50" s="193">
        <f t="shared" si="53"/>
        <v>33.204336732428857</v>
      </c>
      <c r="AQ50" s="195" t="s">
        <v>889</v>
      </c>
      <c r="AR50" s="195" t="s">
        <v>889</v>
      </c>
      <c r="AS50" s="112">
        <v>9.354523906138704</v>
      </c>
      <c r="AT50" s="112">
        <v>75.289721513104766</v>
      </c>
      <c r="AU50" s="112">
        <v>15.355754580756535</v>
      </c>
      <c r="AV50" s="135" t="str">
        <f t="shared" si="70"/>
        <v>NA</v>
      </c>
      <c r="AW50" s="135" t="str">
        <f t="shared" si="54"/>
        <v>NA</v>
      </c>
      <c r="AX50" s="162" t="str">
        <f t="shared" si="71"/>
        <v>NA</v>
      </c>
      <c r="AY50" s="250" t="str">
        <f t="shared" si="71"/>
        <v>NA</v>
      </c>
      <c r="AZ50" s="246" t="str">
        <f t="shared" si="55"/>
        <v>NA</v>
      </c>
      <c r="BA50" s="208">
        <f t="shared" si="72"/>
        <v>0.77850248266043209</v>
      </c>
      <c r="BB50" s="209">
        <f t="shared" si="73"/>
        <v>0</v>
      </c>
      <c r="BC50" s="209">
        <f t="shared" si="74"/>
        <v>0.42518713985136708</v>
      </c>
      <c r="BD50" s="209">
        <f t="shared" si="75"/>
        <v>9.4335117498620558E-2</v>
      </c>
      <c r="BE50" s="209">
        <f t="shared" si="76"/>
        <v>1.6243861518971552</v>
      </c>
      <c r="BF50" s="209">
        <f t="shared" si="77"/>
        <v>0.28004557350660048</v>
      </c>
      <c r="BG50" s="209">
        <f t="shared" si="78"/>
        <v>0.66622660227008657</v>
      </c>
      <c r="BH50" s="209">
        <f t="shared" si="56"/>
        <v>3.8686830676842621</v>
      </c>
      <c r="BI50" s="209">
        <f t="shared" si="57"/>
        <v>1.2980247400104199</v>
      </c>
      <c r="BJ50" s="210">
        <f t="shared" si="58"/>
        <v>2.5706583276738422</v>
      </c>
      <c r="BK50" s="208">
        <f>[2]Feedstock!$G$22/'Overview Part 2'!$G49</f>
        <v>7.3247495372832747E-2</v>
      </c>
      <c r="BL50" s="209">
        <f>[2]Feedstock!$G$24/'Overview Part 2'!$G49</f>
        <v>7.4133494614165102E-2</v>
      </c>
      <c r="BM50" s="209">
        <f>[2]Feedstock!$G$26/'Overview Part 2'!$G49</f>
        <v>4.9380439005234186E-2</v>
      </c>
      <c r="BN50" s="209">
        <v>0</v>
      </c>
      <c r="BO50" s="209">
        <v>0</v>
      </c>
      <c r="BP50" s="209">
        <v>0</v>
      </c>
      <c r="BQ50" s="209">
        <v>0</v>
      </c>
      <c r="BR50" s="209">
        <f t="shared" si="80"/>
        <v>0.19676142899223203</v>
      </c>
      <c r="BS50" s="209">
        <f t="shared" si="81"/>
        <v>0.19676142899223203</v>
      </c>
      <c r="BT50" s="210">
        <f t="shared" si="82"/>
        <v>0</v>
      </c>
      <c r="BU50" s="123">
        <f t="shared" si="83"/>
        <v>0.70525498728759939</v>
      </c>
      <c r="BV50" s="124">
        <f t="shared" si="83"/>
        <v>-7.4133494614165102E-2</v>
      </c>
      <c r="BW50" s="124">
        <f t="shared" si="83"/>
        <v>0.37580670084613288</v>
      </c>
      <c r="BX50" s="124">
        <f t="shared" si="83"/>
        <v>9.4335117498620558E-2</v>
      </c>
      <c r="BY50" s="124">
        <f t="shared" si="83"/>
        <v>1.6243861518971552</v>
      </c>
      <c r="BZ50" s="124">
        <f t="shared" si="83"/>
        <v>0.28004557350660048</v>
      </c>
      <c r="CA50" s="124">
        <f t="shared" si="83"/>
        <v>0.66622660227008657</v>
      </c>
      <c r="CB50" s="124">
        <f t="shared" si="60"/>
        <v>3.6719216386920301</v>
      </c>
      <c r="CC50" s="124">
        <f t="shared" si="61"/>
        <v>1.101263311018188</v>
      </c>
      <c r="CD50" s="125">
        <f t="shared" si="62"/>
        <v>2.5706583276738422</v>
      </c>
      <c r="CE50" s="126">
        <f t="shared" si="84"/>
        <v>3.0674445949293094E-2</v>
      </c>
      <c r="CF50" s="126">
        <f t="shared" si="84"/>
        <v>-3.2243712055411398E-3</v>
      </c>
      <c r="CG50" s="126">
        <f t="shared" si="84"/>
        <v>1.6345382223842311E-2</v>
      </c>
      <c r="CH50" s="126">
        <f t="shared" si="84"/>
        <v>4.1030230412984264E-3</v>
      </c>
      <c r="CI50" s="126">
        <f t="shared" si="84"/>
        <v>7.0651248293590915E-2</v>
      </c>
      <c r="CJ50" s="126">
        <f t="shared" si="84"/>
        <v>1.2180336137579052E-2</v>
      </c>
      <c r="CK50" s="126">
        <f t="shared" si="84"/>
        <v>2.8976940638040759E-2</v>
      </c>
      <c r="CL50" s="127">
        <f t="shared" si="63"/>
        <v>0.15970700507810343</v>
      </c>
      <c r="CM50" s="127">
        <f t="shared" si="64"/>
        <v>4.7898480008892692E-2</v>
      </c>
      <c r="CN50" s="164">
        <f t="shared" si="65"/>
        <v>0.11180852506921074</v>
      </c>
    </row>
    <row r="51" spans="1:92">
      <c r="A51" s="7"/>
      <c r="B51" s="207">
        <v>70</v>
      </c>
      <c r="C51" s="125">
        <f t="shared" si="66"/>
        <v>3.7708333333357587</v>
      </c>
      <c r="D51" s="129">
        <v>1</v>
      </c>
      <c r="E51" s="78">
        <v>0.25</v>
      </c>
      <c r="F51" s="131">
        <f t="shared" si="67"/>
        <v>7.7419354838767829E-2</v>
      </c>
      <c r="G51" s="132">
        <f t="shared" si="68"/>
        <v>12.916666666656965</v>
      </c>
      <c r="H51" s="112">
        <v>296.97500000000002</v>
      </c>
      <c r="I51" s="112">
        <v>163.063915918383</v>
      </c>
      <c r="J51" s="112">
        <f t="shared" si="69"/>
        <v>22.991612903243077</v>
      </c>
      <c r="K51" s="193">
        <f t="shared" si="69"/>
        <v>12.624303167884294</v>
      </c>
      <c r="L51" s="130">
        <v>5.52</v>
      </c>
      <c r="M51" s="112">
        <v>26</v>
      </c>
      <c r="N51" s="112">
        <v>2</v>
      </c>
      <c r="O51" s="112">
        <v>0</v>
      </c>
      <c r="P51" s="112">
        <v>2</v>
      </c>
      <c r="Q51" s="163">
        <v>5.9</v>
      </c>
      <c r="R51" s="287">
        <v>13.77</v>
      </c>
      <c r="S51" s="129">
        <v>136.36780251983228</v>
      </c>
      <c r="T51" s="112">
        <v>121.0840303389424</v>
      </c>
      <c r="U51" s="112">
        <v>2.63273847524782</v>
      </c>
      <c r="V51" s="112">
        <v>3.1741020054868514</v>
      </c>
      <c r="W51" s="112">
        <f t="shared" si="43"/>
        <v>0.88792242817972278</v>
      </c>
      <c r="X51" s="112">
        <v>273.76</v>
      </c>
      <c r="Y51" s="193">
        <v>50.18</v>
      </c>
      <c r="Z51" s="112">
        <v>7.3489578002744338</v>
      </c>
      <c r="AA51" s="112">
        <v>2.1368843248238991</v>
      </c>
      <c r="AB51" s="112">
        <v>4.0604552930153472</v>
      </c>
      <c r="AC51" s="112">
        <v>0.69950108550100309</v>
      </c>
      <c r="AD51" s="112">
        <v>8.8029672478729495</v>
      </c>
      <c r="AE51" s="112">
        <v>1.4564622951341097</v>
      </c>
      <c r="AF51" s="112">
        <v>3.3346521028231217</v>
      </c>
      <c r="AG51" s="130">
        <f t="shared" si="44"/>
        <v>7.8388883202927291</v>
      </c>
      <c r="AH51" s="130">
        <f t="shared" si="45"/>
        <v>3.2342033024361716</v>
      </c>
      <c r="AI51" s="130">
        <f t="shared" si="46"/>
        <v>7.3826459873006307</v>
      </c>
      <c r="AJ51" s="130">
        <f t="shared" si="47"/>
        <v>1.4264335861196926</v>
      </c>
      <c r="AK51" s="130">
        <f t="shared" si="48"/>
        <v>19.427238064271336</v>
      </c>
      <c r="AL51" s="130">
        <f t="shared" si="49"/>
        <v>3.4058810593905338</v>
      </c>
      <c r="AM51" s="130">
        <f t="shared" si="50"/>
        <v>8.1513718069009631</v>
      </c>
      <c r="AN51" s="112">
        <f t="shared" si="51"/>
        <v>50.86666212671205</v>
      </c>
      <c r="AO51" s="112">
        <f t="shared" si="52"/>
        <v>19.882171196149223</v>
      </c>
      <c r="AP51" s="193">
        <f t="shared" si="53"/>
        <v>30.984490930562835</v>
      </c>
      <c r="AQ51" s="195" t="s">
        <v>889</v>
      </c>
      <c r="AR51" s="195" t="s">
        <v>889</v>
      </c>
      <c r="AS51" s="112" t="s">
        <v>889</v>
      </c>
      <c r="AT51" s="112" t="s">
        <v>889</v>
      </c>
      <c r="AU51" s="112" t="s">
        <v>889</v>
      </c>
      <c r="AV51" s="135" t="str">
        <f t="shared" si="70"/>
        <v>NA</v>
      </c>
      <c r="AW51" s="135" t="str">
        <f t="shared" si="54"/>
        <v>NA</v>
      </c>
      <c r="AX51" s="162" t="str">
        <f t="shared" si="71"/>
        <v>NA</v>
      </c>
      <c r="AY51" s="250" t="str">
        <f t="shared" si="71"/>
        <v>NA</v>
      </c>
      <c r="AZ51" s="246">
        <f t="shared" si="55"/>
        <v>0.61315889297849158</v>
      </c>
      <c r="BA51" s="208">
        <f t="shared" si="72"/>
        <v>0.51970530300249862</v>
      </c>
      <c r="BB51" s="209">
        <f t="shared" si="73"/>
        <v>0.21442231839342046</v>
      </c>
      <c r="BC51" s="209">
        <f t="shared" si="74"/>
        <v>0.48945719252790387</v>
      </c>
      <c r="BD51" s="209">
        <f t="shared" si="75"/>
        <v>9.4570182505112177E-2</v>
      </c>
      <c r="BE51" s="209">
        <f t="shared" si="76"/>
        <v>1.2879936838182657</v>
      </c>
      <c r="BF51" s="209">
        <f t="shared" si="77"/>
        <v>0.22580426913071891</v>
      </c>
      <c r="BG51" s="209">
        <f t="shared" si="78"/>
        <v>0.54042244023618047</v>
      </c>
      <c r="BH51" s="209">
        <f t="shared" si="56"/>
        <v>3.3723753896141</v>
      </c>
      <c r="BI51" s="209">
        <f t="shared" si="57"/>
        <v>1.3181549964289352</v>
      </c>
      <c r="BJ51" s="210">
        <f t="shared" si="58"/>
        <v>2.0542203931851652</v>
      </c>
      <c r="BK51" s="208">
        <f>[2]Feedstock!$G$22/'Overview Part 2'!$G50</f>
        <v>6.2725755705929545E-2</v>
      </c>
      <c r="BL51" s="209">
        <f>[2]Feedstock!$G$24/'Overview Part 2'!$G50</f>
        <v>6.348448433800867E-2</v>
      </c>
      <c r="BM51" s="209">
        <f>[2]Feedstock!$G$26/'Overview Part 2'!$G50</f>
        <v>4.228711627514159E-2</v>
      </c>
      <c r="BN51" s="209">
        <v>0</v>
      </c>
      <c r="BO51" s="209">
        <v>0</v>
      </c>
      <c r="BP51" s="209">
        <v>0</v>
      </c>
      <c r="BQ51" s="209">
        <v>0</v>
      </c>
      <c r="BR51" s="209">
        <f t="shared" si="80"/>
        <v>0.16849735631907981</v>
      </c>
      <c r="BS51" s="209">
        <f t="shared" si="81"/>
        <v>0.16849735631907981</v>
      </c>
      <c r="BT51" s="210">
        <f t="shared" si="82"/>
        <v>0</v>
      </c>
      <c r="BU51" s="123">
        <f t="shared" si="83"/>
        <v>0.45697954729656909</v>
      </c>
      <c r="BV51" s="124">
        <f t="shared" si="83"/>
        <v>0.15093783405541178</v>
      </c>
      <c r="BW51" s="124">
        <f t="shared" si="83"/>
        <v>0.44717007625276228</v>
      </c>
      <c r="BX51" s="124">
        <f t="shared" si="83"/>
        <v>9.4570182505112177E-2</v>
      </c>
      <c r="BY51" s="124">
        <f t="shared" si="83"/>
        <v>1.2879936838182657</v>
      </c>
      <c r="BZ51" s="124">
        <f t="shared" si="83"/>
        <v>0.22580426913071891</v>
      </c>
      <c r="CA51" s="124">
        <f t="shared" si="83"/>
        <v>0.54042244023618047</v>
      </c>
      <c r="CB51" s="124">
        <f t="shared" si="60"/>
        <v>3.2038780332950205</v>
      </c>
      <c r="CC51" s="124">
        <f t="shared" si="61"/>
        <v>1.1496576401098555</v>
      </c>
      <c r="CD51" s="125">
        <f t="shared" si="62"/>
        <v>2.0542203931851652</v>
      </c>
      <c r="CE51" s="126">
        <f t="shared" si="84"/>
        <v>2.3209949788346999E-2</v>
      </c>
      <c r="CF51" s="126">
        <f t="shared" si="84"/>
        <v>7.6661189112571483E-3</v>
      </c>
      <c r="CG51" s="126">
        <f t="shared" si="84"/>
        <v>2.2711727643124287E-2</v>
      </c>
      <c r="CH51" s="126">
        <f t="shared" si="84"/>
        <v>4.8032109979617562E-3</v>
      </c>
      <c r="CI51" s="126">
        <f t="shared" si="84"/>
        <v>6.5417082462400314E-2</v>
      </c>
      <c r="CJ51" s="126">
        <f t="shared" si="84"/>
        <v>1.1468578363130007E-2</v>
      </c>
      <c r="CK51" s="126">
        <f t="shared" si="84"/>
        <v>2.7448006757811141E-2</v>
      </c>
      <c r="CL51" s="127">
        <f t="shared" si="63"/>
        <v>0.16272467492403167</v>
      </c>
      <c r="CM51" s="127">
        <f t="shared" si="64"/>
        <v>5.8391007340690193E-2</v>
      </c>
      <c r="CN51" s="164">
        <f t="shared" si="65"/>
        <v>0.10433366758334146</v>
      </c>
    </row>
    <row r="52" spans="1:92">
      <c r="A52" s="7"/>
      <c r="B52" s="207">
        <v>73.229166666664241</v>
      </c>
      <c r="C52" s="125">
        <f t="shared" si="66"/>
        <v>3.2291666666642413</v>
      </c>
      <c r="D52" s="129">
        <v>1</v>
      </c>
      <c r="E52" s="78">
        <v>0.25</v>
      </c>
      <c r="F52" s="131">
        <f t="shared" si="67"/>
        <v>6.6298342541393829E-2</v>
      </c>
      <c r="G52" s="132">
        <f t="shared" si="68"/>
        <v>15.083333333343033</v>
      </c>
      <c r="H52" s="112">
        <v>296.97500000000002</v>
      </c>
      <c r="I52" s="112">
        <v>163.063915918383</v>
      </c>
      <c r="J52" s="112">
        <f t="shared" si="69"/>
        <v>19.688950276230432</v>
      </c>
      <c r="K52" s="193">
        <f t="shared" si="69"/>
        <v>10.810867353697999</v>
      </c>
      <c r="L52" s="130">
        <v>5.51</v>
      </c>
      <c r="M52" s="112" t="s">
        <v>889</v>
      </c>
      <c r="N52" s="112">
        <v>2</v>
      </c>
      <c r="O52" s="112">
        <v>0</v>
      </c>
      <c r="P52" s="112">
        <v>2</v>
      </c>
      <c r="Q52" s="163">
        <v>5.96</v>
      </c>
      <c r="R52" s="287" t="s">
        <v>889</v>
      </c>
      <c r="S52" s="129" t="s">
        <v>889</v>
      </c>
      <c r="T52" s="112" t="s">
        <v>889</v>
      </c>
      <c r="U52" s="112" t="s">
        <v>889</v>
      </c>
      <c r="V52" s="112" t="s">
        <v>889</v>
      </c>
      <c r="W52" s="112" t="str">
        <f t="shared" si="43"/>
        <v>NA</v>
      </c>
      <c r="X52" s="112">
        <v>205.96</v>
      </c>
      <c r="Y52" s="193">
        <v>52.1</v>
      </c>
      <c r="Z52" s="112">
        <v>9.6102560017903329</v>
      </c>
      <c r="AA52" s="112">
        <v>1.6110972983251286</v>
      </c>
      <c r="AB52" s="112">
        <v>4.6156969643937771</v>
      </c>
      <c r="AC52" s="112">
        <v>1.0235501699362271</v>
      </c>
      <c r="AD52" s="112">
        <v>8.2831855971328547</v>
      </c>
      <c r="AE52" s="112">
        <v>1.1575101946819311</v>
      </c>
      <c r="AF52" s="112">
        <v>2.0824918555357166</v>
      </c>
      <c r="AG52" s="130">
        <f t="shared" si="44"/>
        <v>10.250939735243021</v>
      </c>
      <c r="AH52" s="130">
        <f t="shared" si="45"/>
        <v>2.4384175326001944</v>
      </c>
      <c r="AI52" s="130">
        <f t="shared" si="46"/>
        <v>8.3921762988977768</v>
      </c>
      <c r="AJ52" s="130">
        <f t="shared" si="47"/>
        <v>2.0872395622228943</v>
      </c>
      <c r="AK52" s="130">
        <f t="shared" si="48"/>
        <v>18.280133731603541</v>
      </c>
      <c r="AL52" s="130">
        <f t="shared" si="49"/>
        <v>2.7067930706408232</v>
      </c>
      <c r="AM52" s="130">
        <f t="shared" si="50"/>
        <v>5.0905356468650851</v>
      </c>
      <c r="AN52" s="112">
        <f t="shared" si="51"/>
        <v>49.246235578073339</v>
      </c>
      <c r="AO52" s="112">
        <f t="shared" si="52"/>
        <v>23.168773128963888</v>
      </c>
      <c r="AP52" s="193">
        <f t="shared" si="53"/>
        <v>26.077462449109451</v>
      </c>
      <c r="AQ52" s="195" t="s">
        <v>889</v>
      </c>
      <c r="AR52" s="195" t="s">
        <v>889</v>
      </c>
      <c r="AS52" s="112">
        <v>13.288938137972501</v>
      </c>
      <c r="AT52" s="112">
        <v>63.623468390806778</v>
      </c>
      <c r="AU52" s="112">
        <v>23.087593471220728</v>
      </c>
      <c r="AV52" s="135" t="str">
        <f t="shared" si="70"/>
        <v>NA</v>
      </c>
      <c r="AW52" s="135" t="str">
        <f t="shared" si="54"/>
        <v>NA</v>
      </c>
      <c r="AX52" s="135" t="str">
        <f t="shared" si="71"/>
        <v>NA</v>
      </c>
      <c r="AY52" s="246" t="str">
        <f t="shared" si="71"/>
        <v>NA</v>
      </c>
      <c r="AZ52" s="246" t="str">
        <f t="shared" si="55"/>
        <v>NA</v>
      </c>
      <c r="BA52" s="208">
        <f t="shared" si="72"/>
        <v>0.79362114079360413</v>
      </c>
      <c r="BB52" s="209">
        <f t="shared" si="73"/>
        <v>0.18878071220144715</v>
      </c>
      <c r="BC52" s="209">
        <f t="shared" si="74"/>
        <v>0.6497168747538643</v>
      </c>
      <c r="BD52" s="209">
        <f t="shared" si="75"/>
        <v>0.16159274030124868</v>
      </c>
      <c r="BE52" s="209">
        <f t="shared" si="76"/>
        <v>1.4152361598671435</v>
      </c>
      <c r="BF52" s="209">
        <f t="shared" si="77"/>
        <v>0.20955817321105982</v>
      </c>
      <c r="BG52" s="209">
        <f t="shared" si="78"/>
        <v>0.39410598556404453</v>
      </c>
      <c r="BH52" s="209">
        <f t="shared" si="56"/>
        <v>3.8126117866924121</v>
      </c>
      <c r="BI52" s="209">
        <f t="shared" si="57"/>
        <v>1.7937114680501642</v>
      </c>
      <c r="BJ52" s="210">
        <f t="shared" si="58"/>
        <v>2.0189003186422481</v>
      </c>
      <c r="BK52" s="208">
        <f>[2]Feedstock!$G$22/'Overview Part 2'!$G51</f>
        <v>7.3247495372832747E-2</v>
      </c>
      <c r="BL52" s="209">
        <f>[2]Feedstock!$G$24/'Overview Part 2'!$G51</f>
        <v>7.4133494614165102E-2</v>
      </c>
      <c r="BM52" s="209">
        <f>[2]Feedstock!$G$26/'Overview Part 2'!$G51</f>
        <v>4.9380439005234186E-2</v>
      </c>
      <c r="BN52" s="209">
        <v>0</v>
      </c>
      <c r="BO52" s="209">
        <v>0</v>
      </c>
      <c r="BP52" s="209">
        <v>0</v>
      </c>
      <c r="BQ52" s="209">
        <v>0</v>
      </c>
      <c r="BR52" s="209">
        <f t="shared" si="80"/>
        <v>0.19676142899223203</v>
      </c>
      <c r="BS52" s="209">
        <f t="shared" si="81"/>
        <v>0.19676142899223203</v>
      </c>
      <c r="BT52" s="210">
        <f t="shared" si="82"/>
        <v>0</v>
      </c>
      <c r="BU52" s="123">
        <f t="shared" si="83"/>
        <v>0.72037364542077142</v>
      </c>
      <c r="BV52" s="124">
        <f t="shared" si="83"/>
        <v>0.11464721758728205</v>
      </c>
      <c r="BW52" s="124">
        <f t="shared" si="83"/>
        <v>0.60033643574863016</v>
      </c>
      <c r="BX52" s="124">
        <f t="shared" si="83"/>
        <v>0.16159274030124868</v>
      </c>
      <c r="BY52" s="124">
        <f t="shared" si="83"/>
        <v>1.4152361598671435</v>
      </c>
      <c r="BZ52" s="124">
        <f t="shared" si="83"/>
        <v>0.20955817321105982</v>
      </c>
      <c r="CA52" s="124">
        <f t="shared" si="83"/>
        <v>0.39410598556404453</v>
      </c>
      <c r="CB52" s="124">
        <f t="shared" si="60"/>
        <v>3.6158503577001797</v>
      </c>
      <c r="CC52" s="124">
        <f t="shared" si="61"/>
        <v>1.5969500390579323</v>
      </c>
      <c r="CD52" s="125">
        <f t="shared" si="62"/>
        <v>2.0189003186422481</v>
      </c>
      <c r="CE52" s="126">
        <f t="shared" si="84"/>
        <v>3.1332018699704152E-2</v>
      </c>
      <c r="CF52" s="126">
        <f t="shared" si="84"/>
        <v>4.9864799859739512E-3</v>
      </c>
      <c r="CG52" s="126">
        <f t="shared" si="84"/>
        <v>2.6111105744301647E-2</v>
      </c>
      <c r="CH52" s="126">
        <f t="shared" si="84"/>
        <v>7.0283342443737493E-3</v>
      </c>
      <c r="CI52" s="126">
        <f t="shared" si="84"/>
        <v>6.1554453174858283E-2</v>
      </c>
      <c r="CJ52" s="126">
        <f t="shared" si="84"/>
        <v>9.1145486005246995E-3</v>
      </c>
      <c r="CK52" s="126">
        <f t="shared" si="84"/>
        <v>1.7141293532671385E-2</v>
      </c>
      <c r="CL52" s="127">
        <f t="shared" si="63"/>
        <v>0.15726823398240788</v>
      </c>
      <c r="CM52" s="127">
        <f t="shared" si="64"/>
        <v>6.94579386743535E-2</v>
      </c>
      <c r="CN52" s="164">
        <f t="shared" si="65"/>
        <v>8.781029530805437E-2</v>
      </c>
    </row>
    <row r="53" spans="1:92">
      <c r="A53" s="7"/>
      <c r="B53" s="58">
        <v>77</v>
      </c>
      <c r="C53" s="125">
        <f t="shared" si="66"/>
        <v>3.7708333333357587</v>
      </c>
      <c r="D53" s="129">
        <v>1</v>
      </c>
      <c r="E53" s="78">
        <v>0.25</v>
      </c>
      <c r="F53" s="131">
        <f t="shared" si="67"/>
        <v>7.7419354838767829E-2</v>
      </c>
      <c r="G53" s="132">
        <f t="shared" si="68"/>
        <v>12.916666666656965</v>
      </c>
      <c r="H53" s="112">
        <v>296.97500000000002</v>
      </c>
      <c r="I53" s="112">
        <v>163.063915918383</v>
      </c>
      <c r="J53" s="112">
        <f t="shared" si="69"/>
        <v>22.991612903243077</v>
      </c>
      <c r="K53" s="193">
        <f t="shared" si="69"/>
        <v>12.624303167884294</v>
      </c>
      <c r="L53" s="130">
        <v>5.43</v>
      </c>
      <c r="M53" s="112" t="s">
        <v>889</v>
      </c>
      <c r="N53" s="112">
        <v>2</v>
      </c>
      <c r="O53" s="112">
        <v>0</v>
      </c>
      <c r="P53" s="112">
        <v>2</v>
      </c>
      <c r="Q53" s="163">
        <v>6.06</v>
      </c>
      <c r="R53" s="287" t="s">
        <v>889</v>
      </c>
      <c r="S53" s="129" t="s">
        <v>889</v>
      </c>
      <c r="T53" s="112" t="s">
        <v>889</v>
      </c>
      <c r="U53" s="112" t="s">
        <v>889</v>
      </c>
      <c r="V53" s="112" t="s">
        <v>889</v>
      </c>
      <c r="W53" s="112" t="str">
        <f t="shared" si="43"/>
        <v>NA</v>
      </c>
      <c r="X53" s="112">
        <v>158.12</v>
      </c>
      <c r="Y53" s="193">
        <v>46.28</v>
      </c>
      <c r="Z53" s="112">
        <v>7.8307729913607922</v>
      </c>
      <c r="AA53" s="112">
        <v>0</v>
      </c>
      <c r="AB53" s="112">
        <v>3.6222186550978468</v>
      </c>
      <c r="AC53" s="112">
        <v>0.7162959314652485</v>
      </c>
      <c r="AD53" s="112">
        <v>7.0472779117340103</v>
      </c>
      <c r="AE53" s="112">
        <v>0.93056972052909503</v>
      </c>
      <c r="AF53" s="112">
        <v>1.3485756259219639</v>
      </c>
      <c r="AG53" s="130">
        <f t="shared" si="44"/>
        <v>8.3528245241181782</v>
      </c>
      <c r="AH53" s="130">
        <f t="shared" si="45"/>
        <v>0</v>
      </c>
      <c r="AI53" s="130">
        <f t="shared" si="46"/>
        <v>6.5858521001779033</v>
      </c>
      <c r="AJ53" s="130">
        <f t="shared" si="47"/>
        <v>1.460681899458546</v>
      </c>
      <c r="AK53" s="130">
        <f t="shared" si="48"/>
        <v>15.552613322447471</v>
      </c>
      <c r="AL53" s="130">
        <f t="shared" si="49"/>
        <v>2.1761015003141915</v>
      </c>
      <c r="AM53" s="130">
        <f t="shared" si="50"/>
        <v>3.2965181966981341</v>
      </c>
      <c r="AN53" s="112">
        <f t="shared" si="51"/>
        <v>37.424591543214419</v>
      </c>
      <c r="AO53" s="112">
        <f t="shared" si="52"/>
        <v>16.399358523754628</v>
      </c>
      <c r="AP53" s="193">
        <f t="shared" si="53"/>
        <v>21.025233019459797</v>
      </c>
      <c r="AQ53" s="195" t="s">
        <v>889</v>
      </c>
      <c r="AR53" s="195" t="s">
        <v>889</v>
      </c>
      <c r="AS53" s="112" t="s">
        <v>889</v>
      </c>
      <c r="AT53" s="112" t="s">
        <v>889</v>
      </c>
      <c r="AU53" s="112" t="s">
        <v>889</v>
      </c>
      <c r="AV53" s="135" t="str">
        <f t="shared" si="70"/>
        <v>NA</v>
      </c>
      <c r="AW53" s="135" t="str">
        <f t="shared" si="54"/>
        <v>NA</v>
      </c>
      <c r="AX53" s="135" t="str">
        <f t="shared" si="71"/>
        <v>NA</v>
      </c>
      <c r="AY53" s="246" t="str">
        <f t="shared" si="71"/>
        <v>NA</v>
      </c>
      <c r="AZ53" s="246" t="str">
        <f t="shared" si="55"/>
        <v>NA</v>
      </c>
      <c r="BA53" s="208">
        <f t="shared" si="72"/>
        <v>0.55377842148814194</v>
      </c>
      <c r="BB53" s="209">
        <f t="shared" si="73"/>
        <v>0</v>
      </c>
      <c r="BC53" s="209">
        <f t="shared" si="74"/>
        <v>0.43663107846455257</v>
      </c>
      <c r="BD53" s="209">
        <f t="shared" si="75"/>
        <v>9.6840788914316467E-2</v>
      </c>
      <c r="BE53" s="209">
        <f t="shared" si="76"/>
        <v>1.0311124854654676</v>
      </c>
      <c r="BF53" s="209">
        <f t="shared" si="77"/>
        <v>0.1442719226726713</v>
      </c>
      <c r="BG53" s="209">
        <f t="shared" si="78"/>
        <v>0.21855369259863078</v>
      </c>
      <c r="BH53" s="209">
        <f t="shared" si="56"/>
        <v>2.4811883896037807</v>
      </c>
      <c r="BI53" s="209">
        <f t="shared" si="57"/>
        <v>1.0872502888670108</v>
      </c>
      <c r="BJ53" s="210">
        <f t="shared" si="58"/>
        <v>1.3939381007367699</v>
      </c>
      <c r="BK53" s="208">
        <f>[2]Feedstock!$G$22/'Overview Part 2'!$G52</f>
        <v>6.2725755705929545E-2</v>
      </c>
      <c r="BL53" s="209">
        <f>[2]Feedstock!$G$24/'Overview Part 2'!$G52</f>
        <v>6.348448433800867E-2</v>
      </c>
      <c r="BM53" s="209">
        <f>[2]Feedstock!$G$26/'Overview Part 2'!$G52</f>
        <v>4.228711627514159E-2</v>
      </c>
      <c r="BN53" s="209">
        <v>0</v>
      </c>
      <c r="BO53" s="209">
        <v>0</v>
      </c>
      <c r="BP53" s="209">
        <v>0</v>
      </c>
      <c r="BQ53" s="209">
        <v>0</v>
      </c>
      <c r="BR53" s="209">
        <f t="shared" si="80"/>
        <v>0.16849735631907981</v>
      </c>
      <c r="BS53" s="209">
        <f t="shared" si="81"/>
        <v>0.16849735631907981</v>
      </c>
      <c r="BT53" s="210">
        <f t="shared" si="82"/>
        <v>0</v>
      </c>
      <c r="BU53" s="123">
        <f t="shared" si="83"/>
        <v>0.49105266578221241</v>
      </c>
      <c r="BV53" s="124">
        <f t="shared" si="83"/>
        <v>-6.348448433800867E-2</v>
      </c>
      <c r="BW53" s="124">
        <f t="shared" si="83"/>
        <v>0.39434396218941098</v>
      </c>
      <c r="BX53" s="124">
        <f t="shared" si="83"/>
        <v>9.6840788914316467E-2</v>
      </c>
      <c r="BY53" s="124">
        <f t="shared" si="83"/>
        <v>1.0311124854654676</v>
      </c>
      <c r="BZ53" s="124">
        <f t="shared" si="83"/>
        <v>0.1442719226726713</v>
      </c>
      <c r="CA53" s="124">
        <f t="shared" si="83"/>
        <v>0.21855369259863078</v>
      </c>
      <c r="CB53" s="124">
        <f t="shared" si="60"/>
        <v>2.3126910332847013</v>
      </c>
      <c r="CC53" s="124">
        <f t="shared" si="61"/>
        <v>0.91875293254793122</v>
      </c>
      <c r="CD53" s="125">
        <f t="shared" si="62"/>
        <v>1.3939381007367699</v>
      </c>
      <c r="CE53" s="126">
        <f t="shared" si="84"/>
        <v>2.4940520387978112E-2</v>
      </c>
      <c r="CF53" s="126">
        <f t="shared" si="84"/>
        <v>-3.2243712055411394E-3</v>
      </c>
      <c r="CG53" s="126">
        <f t="shared" si="84"/>
        <v>2.0028694097799841E-2</v>
      </c>
      <c r="CH53" s="126">
        <f t="shared" si="84"/>
        <v>4.9185348916863242E-3</v>
      </c>
      <c r="CI53" s="126">
        <f t="shared" si="84"/>
        <v>5.23701096807727E-2</v>
      </c>
      <c r="CJ53" s="126">
        <f t="shared" si="84"/>
        <v>7.3275578762999971E-3</v>
      </c>
      <c r="CK53" s="126">
        <f t="shared" si="84"/>
        <v>1.1100322238229259E-2</v>
      </c>
      <c r="CL53" s="127">
        <f t="shared" si="63"/>
        <v>0.11746136796722509</v>
      </c>
      <c r="CM53" s="127">
        <f t="shared" si="64"/>
        <v>4.6663378171923134E-2</v>
      </c>
      <c r="CN53" s="164">
        <f t="shared" si="65"/>
        <v>7.0797989795301955E-2</v>
      </c>
    </row>
    <row r="54" spans="1:92">
      <c r="A54" s="7"/>
      <c r="B54" s="58">
        <v>80.229166666664241</v>
      </c>
      <c r="C54" s="125">
        <f>B54-B53</f>
        <v>3.2291666666642413</v>
      </c>
      <c r="D54" s="129">
        <v>1</v>
      </c>
      <c r="E54" s="78">
        <v>0.25</v>
      </c>
      <c r="F54" s="131">
        <f t="shared" si="67"/>
        <v>6.6298342541393829E-2</v>
      </c>
      <c r="G54" s="132">
        <f t="shared" si="68"/>
        <v>15.083333333343033</v>
      </c>
      <c r="H54" s="112">
        <v>296.97500000000002</v>
      </c>
      <c r="I54" s="112">
        <v>163.063915918383</v>
      </c>
      <c r="J54" s="112">
        <f t="shared" si="69"/>
        <v>19.688950276230432</v>
      </c>
      <c r="K54" s="193">
        <f t="shared" si="69"/>
        <v>10.810867353697999</v>
      </c>
      <c r="L54" s="130">
        <v>5.65</v>
      </c>
      <c r="M54" s="112">
        <v>6</v>
      </c>
      <c r="N54" s="112">
        <v>2</v>
      </c>
      <c r="O54" s="112">
        <v>0</v>
      </c>
      <c r="P54" s="112">
        <v>2</v>
      </c>
      <c r="Q54" s="163">
        <v>5.83</v>
      </c>
      <c r="R54" s="287" t="s">
        <v>889</v>
      </c>
      <c r="S54" s="129" t="s">
        <v>889</v>
      </c>
      <c r="T54" s="112" t="s">
        <v>889</v>
      </c>
      <c r="U54" s="112" t="s">
        <v>889</v>
      </c>
      <c r="V54" s="112" t="s">
        <v>889</v>
      </c>
      <c r="W54" s="112" t="str">
        <f t="shared" si="43"/>
        <v>NA</v>
      </c>
      <c r="X54" s="112">
        <v>194.48</v>
      </c>
      <c r="Y54" s="193">
        <v>55.74</v>
      </c>
      <c r="Z54" s="112">
        <v>8.3465331087376384</v>
      </c>
      <c r="AA54" s="112">
        <v>0</v>
      </c>
      <c r="AB54" s="112">
        <v>3.9974072960549432</v>
      </c>
      <c r="AC54" s="112">
        <v>0.86017378122401356</v>
      </c>
      <c r="AD54" s="112">
        <v>9.1479594075664696</v>
      </c>
      <c r="AE54" s="112">
        <v>1.1788752603993504</v>
      </c>
      <c r="AF54" s="112">
        <v>1.947186097321242</v>
      </c>
      <c r="AG54" s="130">
        <f t="shared" si="44"/>
        <v>8.9029686493201474</v>
      </c>
      <c r="AH54" s="130">
        <f t="shared" si="45"/>
        <v>0</v>
      </c>
      <c r="AI54" s="130">
        <f t="shared" si="46"/>
        <v>7.2680132655544414</v>
      </c>
      <c r="AJ54" s="130">
        <f t="shared" si="47"/>
        <v>1.7540798675940668</v>
      </c>
      <c r="AK54" s="130">
        <f t="shared" si="48"/>
        <v>20.18860007187083</v>
      </c>
      <c r="AL54" s="130">
        <f t="shared" si="49"/>
        <v>2.7567544550877119</v>
      </c>
      <c r="AM54" s="130">
        <f t="shared" si="50"/>
        <v>4.7597882378963696</v>
      </c>
      <c r="AN54" s="112">
        <f t="shared" si="51"/>
        <v>45.630204547323558</v>
      </c>
      <c r="AO54" s="112">
        <f t="shared" si="52"/>
        <v>17.925061782468653</v>
      </c>
      <c r="AP54" s="193">
        <f t="shared" si="53"/>
        <v>27.705142764854912</v>
      </c>
      <c r="AQ54" s="195" t="s">
        <v>889</v>
      </c>
      <c r="AR54" s="195" t="s">
        <v>889</v>
      </c>
      <c r="AS54" s="112">
        <v>16.641959352084854</v>
      </c>
      <c r="AT54" s="112">
        <v>74.463943971186197</v>
      </c>
      <c r="AU54" s="112">
        <v>8.8940966767289389</v>
      </c>
      <c r="AV54" s="135" t="str">
        <f t="shared" si="70"/>
        <v>NA</v>
      </c>
      <c r="AW54" s="135" t="str">
        <f t="shared" si="54"/>
        <v>NA</v>
      </c>
      <c r="AX54" s="135" t="str">
        <f t="shared" si="71"/>
        <v>NA</v>
      </c>
      <c r="AY54" s="250" t="str">
        <f t="shared" si="71"/>
        <v>NA</v>
      </c>
      <c r="AZ54" s="246" t="str">
        <f t="shared" si="55"/>
        <v>NA</v>
      </c>
      <c r="BA54" s="208">
        <f t="shared" si="72"/>
        <v>0.68926208898014196</v>
      </c>
      <c r="BB54" s="209">
        <f t="shared" si="73"/>
        <v>0</v>
      </c>
      <c r="BC54" s="209">
        <f t="shared" si="74"/>
        <v>0.56268489797883103</v>
      </c>
      <c r="BD54" s="209">
        <f t="shared" si="75"/>
        <v>0.13579973168480394</v>
      </c>
      <c r="BE54" s="209">
        <f t="shared" si="76"/>
        <v>1.5629883926621415</v>
      </c>
      <c r="BF54" s="209">
        <f t="shared" si="77"/>
        <v>0.21342615136178961</v>
      </c>
      <c r="BG54" s="209">
        <f t="shared" si="78"/>
        <v>0.36849973454709251</v>
      </c>
      <c r="BH54" s="209">
        <f t="shared" si="56"/>
        <v>3.5326609972148</v>
      </c>
      <c r="BI54" s="209">
        <f t="shared" si="57"/>
        <v>1.3877467186437769</v>
      </c>
      <c r="BJ54" s="210">
        <f t="shared" si="58"/>
        <v>2.1449142785710236</v>
      </c>
      <c r="BK54" s="208">
        <f>[2]Feedstock!$G$22/'Overview Part 2'!$G53</f>
        <v>7.3247495372832747E-2</v>
      </c>
      <c r="BL54" s="209">
        <f>[2]Feedstock!$G$24/'Overview Part 2'!$G53</f>
        <v>7.4133494614165102E-2</v>
      </c>
      <c r="BM54" s="209">
        <f>[2]Feedstock!$G$26/'Overview Part 2'!$G53</f>
        <v>4.9380439005234186E-2</v>
      </c>
      <c r="BN54" s="209">
        <v>0</v>
      </c>
      <c r="BO54" s="209">
        <v>0</v>
      </c>
      <c r="BP54" s="209">
        <v>0</v>
      </c>
      <c r="BQ54" s="209">
        <v>0</v>
      </c>
      <c r="BR54" s="209">
        <f t="shared" si="80"/>
        <v>0.19676142899223203</v>
      </c>
      <c r="BS54" s="209">
        <f t="shared" si="81"/>
        <v>0.19676142899223203</v>
      </c>
      <c r="BT54" s="210">
        <f t="shared" si="82"/>
        <v>0</v>
      </c>
      <c r="BU54" s="123">
        <f t="shared" si="83"/>
        <v>0.61601459360730926</v>
      </c>
      <c r="BV54" s="124">
        <f t="shared" si="83"/>
        <v>-7.4133494614165102E-2</v>
      </c>
      <c r="BW54" s="124">
        <f t="shared" si="83"/>
        <v>0.51330445897359689</v>
      </c>
      <c r="BX54" s="124">
        <f t="shared" si="83"/>
        <v>0.13579973168480394</v>
      </c>
      <c r="BY54" s="124">
        <f t="shared" si="83"/>
        <v>1.5629883926621415</v>
      </c>
      <c r="BZ54" s="124">
        <f t="shared" si="83"/>
        <v>0.21342615136178961</v>
      </c>
      <c r="CA54" s="124">
        <f t="shared" si="83"/>
        <v>0.36849973454709251</v>
      </c>
      <c r="CB54" s="124">
        <f t="shared" si="60"/>
        <v>3.3358995682225685</v>
      </c>
      <c r="CC54" s="124">
        <f t="shared" si="61"/>
        <v>1.1909852896515449</v>
      </c>
      <c r="CD54" s="125">
        <f t="shared" si="62"/>
        <v>2.1449142785710236</v>
      </c>
      <c r="CE54" s="126">
        <f t="shared" si="84"/>
        <v>2.6793013443629152E-2</v>
      </c>
      <c r="CF54" s="126">
        <f t="shared" si="84"/>
        <v>-3.2243712055411398E-3</v>
      </c>
      <c r="CG54" s="126">
        <f t="shared" si="84"/>
        <v>2.232572639134825E-2</v>
      </c>
      <c r="CH54" s="126">
        <f t="shared" si="84"/>
        <v>5.9064899994749282E-3</v>
      </c>
      <c r="CI54" s="126">
        <f t="shared" si="84"/>
        <v>6.7980806707200372E-2</v>
      </c>
      <c r="CJ54" s="126">
        <f t="shared" si="84"/>
        <v>9.282782911314796E-3</v>
      </c>
      <c r="CK54" s="126">
        <f t="shared" si="84"/>
        <v>1.6027572145454565E-2</v>
      </c>
      <c r="CL54" s="127">
        <f t="shared" si="63"/>
        <v>0.14509202039288091</v>
      </c>
      <c r="CM54" s="127">
        <f t="shared" si="64"/>
        <v>5.1800858628911185E-2</v>
      </c>
      <c r="CN54" s="164">
        <f t="shared" si="65"/>
        <v>9.3291161763969732E-2</v>
      </c>
    </row>
    <row r="55" spans="1:92">
      <c r="A55" s="7"/>
      <c r="B55" s="207">
        <v>84</v>
      </c>
      <c r="C55" s="125">
        <f>B55-B54</f>
        <v>3.7708333333357587</v>
      </c>
      <c r="D55" s="129">
        <v>1</v>
      </c>
      <c r="E55" s="78">
        <v>0.25</v>
      </c>
      <c r="F55" s="131">
        <f>E55/(B56-B55)</f>
        <v>7.7419354838767829E-2</v>
      </c>
      <c r="G55" s="132">
        <f>D55/F55</f>
        <v>12.916666666656965</v>
      </c>
      <c r="H55" s="112">
        <v>296.97500000000002</v>
      </c>
      <c r="I55" s="112">
        <v>163.063915918383</v>
      </c>
      <c r="J55" s="112">
        <f t="shared" si="69"/>
        <v>22.991612903243077</v>
      </c>
      <c r="K55" s="193">
        <f t="shared" si="69"/>
        <v>12.624303167884294</v>
      </c>
      <c r="L55" s="130">
        <v>5.46</v>
      </c>
      <c r="M55" s="112">
        <v>9</v>
      </c>
      <c r="N55" s="112">
        <v>2</v>
      </c>
      <c r="O55" s="112">
        <v>0</v>
      </c>
      <c r="P55" s="112">
        <v>2</v>
      </c>
      <c r="Q55" s="163">
        <v>5.87</v>
      </c>
      <c r="R55" s="287" t="s">
        <v>889</v>
      </c>
      <c r="S55" s="129">
        <v>104.98572497773938</v>
      </c>
      <c r="T55" s="112">
        <v>86.510013632426677</v>
      </c>
      <c r="U55" s="112">
        <v>3.501111961460992</v>
      </c>
      <c r="V55" s="112">
        <v>3.1890043683986038</v>
      </c>
      <c r="W55" s="112">
        <f t="shared" si="43"/>
        <v>0.82401691897417295</v>
      </c>
      <c r="X55" s="112">
        <v>222.6</v>
      </c>
      <c r="Y55" s="193">
        <v>55.32</v>
      </c>
      <c r="Z55" s="112">
        <v>8.0462225881809832</v>
      </c>
      <c r="AA55" s="112">
        <v>0.95166254963955221</v>
      </c>
      <c r="AB55" s="112">
        <v>3.622014351056313</v>
      </c>
      <c r="AC55" s="112">
        <v>1.315960748412663</v>
      </c>
      <c r="AD55" s="112">
        <v>8.6100714036632962</v>
      </c>
      <c r="AE55" s="112">
        <v>1.0462330813205611</v>
      </c>
      <c r="AF55" s="112">
        <v>2.1335778593734203</v>
      </c>
      <c r="AG55" s="130">
        <f t="shared" si="44"/>
        <v>8.582637427393049</v>
      </c>
      <c r="AH55" s="130">
        <f t="shared" si="45"/>
        <v>1.440354129184187</v>
      </c>
      <c r="AI55" s="130">
        <f t="shared" si="46"/>
        <v>6.5854806382842055</v>
      </c>
      <c r="AJ55" s="130">
        <f t="shared" si="47"/>
        <v>2.6835278006846459</v>
      </c>
      <c r="AK55" s="130">
        <f t="shared" si="48"/>
        <v>19.001536890843138</v>
      </c>
      <c r="AL55" s="130">
        <f t="shared" si="49"/>
        <v>2.4465758209342354</v>
      </c>
      <c r="AM55" s="130">
        <f t="shared" si="50"/>
        <v>5.2154125451350275</v>
      </c>
      <c r="AN55" s="112">
        <f t="shared" si="51"/>
        <v>45.955525252458486</v>
      </c>
      <c r="AO55" s="112">
        <f t="shared" si="52"/>
        <v>19.291999995546089</v>
      </c>
      <c r="AP55" s="193">
        <f t="shared" si="53"/>
        <v>26.663525256912401</v>
      </c>
      <c r="AQ55" s="195" t="s">
        <v>889</v>
      </c>
      <c r="AR55" s="195" t="s">
        <v>889</v>
      </c>
      <c r="AS55" s="112" t="s">
        <v>889</v>
      </c>
      <c r="AT55" s="112" t="s">
        <v>889</v>
      </c>
      <c r="AU55" s="112" t="s">
        <v>889</v>
      </c>
      <c r="AV55" s="135" t="str">
        <f t="shared" si="70"/>
        <v>NA</v>
      </c>
      <c r="AW55" s="135" t="str">
        <f t="shared" si="54"/>
        <v>NA</v>
      </c>
      <c r="AX55" s="135" t="str">
        <f t="shared" si="71"/>
        <v>NA</v>
      </c>
      <c r="AY55" s="246" t="str">
        <f t="shared" si="71"/>
        <v>NA</v>
      </c>
      <c r="AZ55" s="246">
        <f t="shared" si="55"/>
        <v>0.85820989828362615</v>
      </c>
      <c r="BA55" s="208">
        <f t="shared" si="72"/>
        <v>0.56901463606989144</v>
      </c>
      <c r="BB55" s="209">
        <f t="shared" si="73"/>
        <v>9.5493091437564251E-2</v>
      </c>
      <c r="BC55" s="209">
        <f t="shared" si="74"/>
        <v>0.43660645115668312</v>
      </c>
      <c r="BD55" s="209">
        <f t="shared" si="75"/>
        <v>0.17791344534914388</v>
      </c>
      <c r="BE55" s="209">
        <f t="shared" si="76"/>
        <v>1.2597704016020499</v>
      </c>
      <c r="BF55" s="209">
        <f t="shared" si="77"/>
        <v>0.16220392182978977</v>
      </c>
      <c r="BG55" s="209">
        <f t="shared" si="78"/>
        <v>0.34577320741204465</v>
      </c>
      <c r="BH55" s="209">
        <f t="shared" si="56"/>
        <v>3.0467751548571669</v>
      </c>
      <c r="BI55" s="209">
        <f t="shared" si="57"/>
        <v>1.2790276240132825</v>
      </c>
      <c r="BJ55" s="210">
        <f t="shared" si="58"/>
        <v>1.7677475308438844</v>
      </c>
      <c r="BK55" s="208">
        <f>[2]Feedstock!$G$22/'Overview Part 2'!$G54</f>
        <v>6.2725755705929545E-2</v>
      </c>
      <c r="BL55" s="209">
        <f>[2]Feedstock!$G$24/'Overview Part 2'!$G54</f>
        <v>6.348448433800867E-2</v>
      </c>
      <c r="BM55" s="209">
        <f>[2]Feedstock!$G$26/'Overview Part 2'!$G54</f>
        <v>4.228711627514159E-2</v>
      </c>
      <c r="BN55" s="209">
        <v>0</v>
      </c>
      <c r="BO55" s="209">
        <v>0</v>
      </c>
      <c r="BP55" s="209">
        <v>0</v>
      </c>
      <c r="BQ55" s="209">
        <v>0</v>
      </c>
      <c r="BR55" s="209">
        <f t="shared" si="80"/>
        <v>0.16849735631907981</v>
      </c>
      <c r="BS55" s="209">
        <f t="shared" si="81"/>
        <v>0.16849735631907981</v>
      </c>
      <c r="BT55" s="210">
        <f t="shared" si="82"/>
        <v>0</v>
      </c>
      <c r="BU55" s="123">
        <f t="shared" si="83"/>
        <v>0.50628888036396191</v>
      </c>
      <c r="BV55" s="124">
        <f t="shared" si="83"/>
        <v>3.200860709955558E-2</v>
      </c>
      <c r="BW55" s="124">
        <f t="shared" si="83"/>
        <v>0.39431933488154153</v>
      </c>
      <c r="BX55" s="124">
        <f t="shared" si="83"/>
        <v>0.17791344534914388</v>
      </c>
      <c r="BY55" s="124">
        <f t="shared" si="83"/>
        <v>1.2597704016020499</v>
      </c>
      <c r="BZ55" s="124">
        <f t="shared" si="83"/>
        <v>0.16220392182978977</v>
      </c>
      <c r="CA55" s="124">
        <f t="shared" si="83"/>
        <v>0.34577320741204465</v>
      </c>
      <c r="CB55" s="124">
        <f t="shared" si="60"/>
        <v>2.8782777985380874</v>
      </c>
      <c r="CC55" s="124">
        <f t="shared" si="61"/>
        <v>1.110530267694203</v>
      </c>
      <c r="CD55" s="125">
        <f t="shared" si="62"/>
        <v>1.7677475308438844</v>
      </c>
      <c r="CE55" s="126">
        <f t="shared" si="84"/>
        <v>2.5714366345634041E-2</v>
      </c>
      <c r="CF55" s="126">
        <f t="shared" si="84"/>
        <v>1.625714253450988E-3</v>
      </c>
      <c r="CG55" s="126">
        <f t="shared" si="84"/>
        <v>2.0027443279065273E-2</v>
      </c>
      <c r="CH55" s="126">
        <f t="shared" si="84"/>
        <v>9.0362077639014934E-3</v>
      </c>
      <c r="CI55" s="126">
        <f t="shared" si="84"/>
        <v>6.3983624516687057E-2</v>
      </c>
      <c r="CJ55" s="126">
        <f t="shared" si="84"/>
        <v>8.2383224882035047E-3</v>
      </c>
      <c r="CK55" s="126">
        <f t="shared" si="84"/>
        <v>1.7561789864921382E-2</v>
      </c>
      <c r="CL55" s="127">
        <f t="shared" si="63"/>
        <v>0.14618746851186373</v>
      </c>
      <c r="CM55" s="127">
        <f t="shared" si="64"/>
        <v>5.6403731642051792E-2</v>
      </c>
      <c r="CN55" s="164">
        <f t="shared" si="65"/>
        <v>8.9783736869811948E-2</v>
      </c>
    </row>
    <row r="56" spans="1:92">
      <c r="A56" s="7"/>
      <c r="B56" s="207">
        <v>87.229166666664241</v>
      </c>
      <c r="C56" s="125">
        <f t="shared" si="66"/>
        <v>3.2291666666642413</v>
      </c>
      <c r="D56" s="129">
        <v>1</v>
      </c>
      <c r="E56" s="78">
        <v>0.25</v>
      </c>
      <c r="F56" s="131" t="s">
        <v>889</v>
      </c>
      <c r="G56" s="132" t="s">
        <v>889</v>
      </c>
      <c r="H56" s="264" t="s">
        <v>889</v>
      </c>
      <c r="I56" s="264">
        <v>163.063915918383</v>
      </c>
      <c r="J56" s="264" t="s">
        <v>889</v>
      </c>
      <c r="K56" s="292" t="s">
        <v>889</v>
      </c>
      <c r="L56" s="265">
        <v>5.38</v>
      </c>
      <c r="M56" s="264" t="s">
        <v>889</v>
      </c>
      <c r="N56" s="264" t="s">
        <v>889</v>
      </c>
      <c r="O56" s="264" t="s">
        <v>889</v>
      </c>
      <c r="P56" s="264" t="s">
        <v>889</v>
      </c>
      <c r="Q56" s="292" t="s">
        <v>889</v>
      </c>
      <c r="R56" s="293" t="s">
        <v>889</v>
      </c>
      <c r="S56" s="294">
        <v>207.51649881270694</v>
      </c>
      <c r="T56" s="264">
        <v>188.08329292497817</v>
      </c>
      <c r="U56" s="264">
        <v>3.7503333740480951</v>
      </c>
      <c r="V56" s="264">
        <v>4.7268713496739014</v>
      </c>
      <c r="W56" s="264">
        <f t="shared" si="43"/>
        <v>0.90635344177973953</v>
      </c>
      <c r="X56" s="264">
        <v>327.92</v>
      </c>
      <c r="Y56" s="292">
        <v>54.14</v>
      </c>
      <c r="Z56" s="264">
        <v>9.297989942264044</v>
      </c>
      <c r="AA56" s="264">
        <v>1.1313434811630292</v>
      </c>
      <c r="AB56" s="264">
        <v>3.6483925164816502</v>
      </c>
      <c r="AC56" s="264">
        <v>1.7925200720329553</v>
      </c>
      <c r="AD56" s="264">
        <v>10.521437895569006</v>
      </c>
      <c r="AE56" s="264">
        <v>3.00359347944018</v>
      </c>
      <c r="AF56" s="264">
        <v>3.2767289210441604</v>
      </c>
      <c r="AG56" s="265">
        <f t="shared" si="44"/>
        <v>9.9178559384149807</v>
      </c>
      <c r="AH56" s="265">
        <f t="shared" si="45"/>
        <v>1.7123036471656656</v>
      </c>
      <c r="AI56" s="265">
        <f t="shared" si="46"/>
        <v>6.6334409390575457</v>
      </c>
      <c r="AJ56" s="265">
        <f t="shared" si="47"/>
        <v>3.6553350488515166</v>
      </c>
      <c r="AK56" s="265">
        <f t="shared" si="48"/>
        <v>23.21972501091091</v>
      </c>
      <c r="AL56" s="265">
        <f t="shared" si="49"/>
        <v>7.0237878288447284</v>
      </c>
      <c r="AM56" s="265">
        <f t="shared" si="50"/>
        <v>8.0097818069968376</v>
      </c>
      <c r="AN56" s="264">
        <f t="shared" si="51"/>
        <v>60.172230220242184</v>
      </c>
      <c r="AO56" s="264">
        <f t="shared" si="52"/>
        <v>21.918935573489708</v>
      </c>
      <c r="AP56" s="292">
        <f t="shared" si="53"/>
        <v>38.253294646752479</v>
      </c>
      <c r="AQ56" s="264" t="s">
        <v>889</v>
      </c>
      <c r="AR56" s="264" t="s">
        <v>889</v>
      </c>
      <c r="AS56" s="264" t="s">
        <v>889</v>
      </c>
      <c r="AT56" s="264" t="s">
        <v>889</v>
      </c>
      <c r="AU56" s="264" t="s">
        <v>889</v>
      </c>
      <c r="AV56" s="264" t="str">
        <f t="shared" si="70"/>
        <v>NA</v>
      </c>
      <c r="AW56" s="135" t="str">
        <f t="shared" si="54"/>
        <v>NA</v>
      </c>
      <c r="AX56" s="135" t="str">
        <f t="shared" si="71"/>
        <v>NA</v>
      </c>
      <c r="AY56" s="246" t="str">
        <f t="shared" si="71"/>
        <v>NA</v>
      </c>
      <c r="AZ56" s="246" t="s">
        <v>889</v>
      </c>
      <c r="BA56" s="208">
        <f t="shared" si="72"/>
        <v>0.76783400813593006</v>
      </c>
      <c r="BB56" s="209">
        <f t="shared" si="73"/>
        <v>0.13256544365163497</v>
      </c>
      <c r="BC56" s="209">
        <f t="shared" si="74"/>
        <v>0.51355671786290535</v>
      </c>
      <c r="BD56" s="209">
        <f t="shared" si="75"/>
        <v>0.28299368120162027</v>
      </c>
      <c r="BE56" s="209">
        <f t="shared" si="76"/>
        <v>1.7976561298783238</v>
      </c>
      <c r="BF56" s="209">
        <f t="shared" si="77"/>
        <v>0.54377712223354868</v>
      </c>
      <c r="BG56" s="209">
        <f t="shared" si="78"/>
        <v>0.6201121398969951</v>
      </c>
      <c r="BH56" s="209">
        <f t="shared" si="56"/>
        <v>4.6584952428609583</v>
      </c>
      <c r="BI56" s="209">
        <f t="shared" si="57"/>
        <v>1.6969498508520906</v>
      </c>
      <c r="BJ56" s="210">
        <f t="shared" si="58"/>
        <v>2.9615453920088677</v>
      </c>
      <c r="BK56" s="208">
        <f>[2]Feedstock!$G$22/'Overview Part 2'!$G55</f>
        <v>7.3247495372832747E-2</v>
      </c>
      <c r="BL56" s="209">
        <f>[2]Feedstock!$G$24/'Overview Part 2'!$G55</f>
        <v>7.4133494614165102E-2</v>
      </c>
      <c r="BM56" s="209">
        <f>[2]Feedstock!$G$26/'Overview Part 2'!$G55</f>
        <v>4.9380439005234186E-2</v>
      </c>
      <c r="BN56" s="209">
        <v>0</v>
      </c>
      <c r="BO56" s="209">
        <v>0</v>
      </c>
      <c r="BP56" s="209">
        <v>0</v>
      </c>
      <c r="BQ56" s="209">
        <v>0</v>
      </c>
      <c r="BR56" s="209">
        <f t="shared" si="80"/>
        <v>0.19676142899223203</v>
      </c>
      <c r="BS56" s="209">
        <f t="shared" si="81"/>
        <v>0.19676142899223203</v>
      </c>
      <c r="BT56" s="210">
        <f t="shared" si="82"/>
        <v>0</v>
      </c>
      <c r="BU56" s="123">
        <f t="shared" si="83"/>
        <v>0.69458651276309735</v>
      </c>
      <c r="BV56" s="124">
        <f t="shared" si="83"/>
        <v>5.8431949037469871E-2</v>
      </c>
      <c r="BW56" s="124">
        <f t="shared" si="83"/>
        <v>0.46417627885767115</v>
      </c>
      <c r="BX56" s="124">
        <f t="shared" si="83"/>
        <v>0.28299368120162027</v>
      </c>
      <c r="BY56" s="124">
        <f t="shared" si="83"/>
        <v>1.7976561298783238</v>
      </c>
      <c r="BZ56" s="124">
        <f t="shared" si="83"/>
        <v>0.54377712223354868</v>
      </c>
      <c r="CA56" s="124">
        <f t="shared" si="83"/>
        <v>0.6201121398969951</v>
      </c>
      <c r="CB56" s="124">
        <f t="shared" si="60"/>
        <v>4.4617338138687259</v>
      </c>
      <c r="CC56" s="124">
        <f t="shared" si="61"/>
        <v>1.5001884218598587</v>
      </c>
      <c r="CD56" s="125">
        <f t="shared" si="62"/>
        <v>2.9615453920088677</v>
      </c>
      <c r="CE56" s="126">
        <f t="shared" si="84"/>
        <v>3.0210430024468733E-2</v>
      </c>
      <c r="CF56" s="126">
        <f t="shared" si="84"/>
        <v>2.541446277969814E-3</v>
      </c>
      <c r="CG56" s="126">
        <f t="shared" si="84"/>
        <v>2.0188939367198414E-2</v>
      </c>
      <c r="CH56" s="126">
        <f t="shared" si="84"/>
        <v>1.2308561491208068E-2</v>
      </c>
      <c r="CI56" s="126">
        <f t="shared" si="84"/>
        <v>7.8187473729811968E-2</v>
      </c>
      <c r="CJ56" s="126">
        <f t="shared" si="84"/>
        <v>2.3651108102852859E-2</v>
      </c>
      <c r="CK56" s="126">
        <f t="shared" si="84"/>
        <v>2.6971232618896664E-2</v>
      </c>
      <c r="CL56" s="127">
        <f t="shared" si="63"/>
        <v>0.19405919161240653</v>
      </c>
      <c r="CM56" s="127">
        <f t="shared" si="64"/>
        <v>6.5249377160845029E-2</v>
      </c>
      <c r="CN56" s="164">
        <f t="shared" si="65"/>
        <v>0.12880981445156148</v>
      </c>
    </row>
    <row r="57" spans="1:92">
      <c r="B57" s="295"/>
      <c r="R57" s="233"/>
    </row>
    <row r="58" spans="1:92">
      <c r="B58" s="295"/>
    </row>
    <row r="59" spans="1:92">
      <c r="F59" s="295"/>
    </row>
  </sheetData>
  <mergeCells count="10">
    <mergeCell ref="BA1:BJ1"/>
    <mergeCell ref="BK1:BT1"/>
    <mergeCell ref="BU1:CD1"/>
    <mergeCell ref="CE1:CN1"/>
    <mergeCell ref="D1:F1"/>
    <mergeCell ref="G1:J1"/>
    <mergeCell ref="L1:Q1"/>
    <mergeCell ref="S1:Y1"/>
    <mergeCell ref="Z1:AP1"/>
    <mergeCell ref="AQ1:AY1"/>
  </mergeCells>
  <conditionalFormatting sqref="Z32:Z56">
    <cfRule type="top10" dxfId="15" priority="16" rank="1"/>
  </conditionalFormatting>
  <conditionalFormatting sqref="AA32:AA56">
    <cfRule type="top10" dxfId="14" priority="15" rank="1"/>
  </conditionalFormatting>
  <conditionalFormatting sqref="AB32:AB56">
    <cfRule type="top10" dxfId="13" priority="14" rank="1"/>
  </conditionalFormatting>
  <conditionalFormatting sqref="AC32:AC56">
    <cfRule type="top10" dxfId="12" priority="13" rank="1"/>
  </conditionalFormatting>
  <conditionalFormatting sqref="AD32:AD56">
    <cfRule type="top10" dxfId="11" priority="12" rank="1"/>
  </conditionalFormatting>
  <conditionalFormatting sqref="AE32:AE56">
    <cfRule type="top10" dxfId="10" priority="11" rank="1"/>
  </conditionalFormatting>
  <conditionalFormatting sqref="AF32:AF56">
    <cfRule type="top10" dxfId="9" priority="10" rank="1"/>
  </conditionalFormatting>
  <conditionalFormatting sqref="AV56">
    <cfRule type="top10" dxfId="8" priority="9" rank="1"/>
  </conditionalFormatting>
  <conditionalFormatting sqref="AW56">
    <cfRule type="top10" dxfId="7" priority="8" rank="1"/>
  </conditionalFormatting>
  <conditionalFormatting sqref="Z31">
    <cfRule type="top10" dxfId="6" priority="7" rank="1"/>
  </conditionalFormatting>
  <conditionalFormatting sqref="AA31">
    <cfRule type="top10" dxfId="5" priority="6" rank="1"/>
  </conditionalFormatting>
  <conditionalFormatting sqref="AB31">
    <cfRule type="top10" dxfId="4" priority="5" rank="1"/>
  </conditionalFormatting>
  <conditionalFormatting sqref="AC31">
    <cfRule type="top10" dxfId="3" priority="4" rank="1"/>
  </conditionalFormatting>
  <conditionalFormatting sqref="AD31">
    <cfRule type="top10" dxfId="2" priority="3" rank="1"/>
  </conditionalFormatting>
  <conditionalFormatting sqref="AE31">
    <cfRule type="top10" dxfId="1" priority="2" rank="1"/>
  </conditionalFormatting>
  <conditionalFormatting sqref="AF31">
    <cfRule type="top10" dxfId="0" priority="1" rank="1"/>
  </conditionalFormatting>
  <pageMargins left="0.7" right="0.7" top="0.75" bottom="0.75" header="0.3" footer="0.3"/>
  <pageSetup paperSize="9" orientation="portrait" verticalDpi="0"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3"/>
  <sheetViews>
    <sheetView zoomScale="70" zoomScaleNormal="70" workbookViewId="0">
      <selection activeCell="D35" sqref="D35"/>
    </sheetView>
  </sheetViews>
  <sheetFormatPr defaultRowHeight="15"/>
  <cols>
    <col min="1" max="1" width="12" customWidth="1"/>
    <col min="3" max="3" width="26.85546875" bestFit="1" customWidth="1"/>
    <col min="7" max="7" width="15.7109375" bestFit="1" customWidth="1"/>
  </cols>
  <sheetData>
    <row r="1" spans="1:18">
      <c r="A1" s="16" t="s">
        <v>1026</v>
      </c>
      <c r="B1" s="7"/>
      <c r="C1" s="7"/>
      <c r="D1" s="7"/>
      <c r="E1" s="7"/>
      <c r="F1" s="7"/>
      <c r="G1" s="7"/>
      <c r="H1" s="7"/>
      <c r="I1" s="7"/>
      <c r="J1" s="7"/>
      <c r="K1" s="7"/>
      <c r="L1" s="7"/>
      <c r="M1" s="7"/>
      <c r="N1" s="7"/>
      <c r="O1" s="7"/>
      <c r="P1" s="7"/>
    </row>
    <row r="2" spans="1:18">
      <c r="A2" s="18"/>
      <c r="B2" s="17"/>
      <c r="C2" s="17"/>
      <c r="D2" s="17"/>
      <c r="E2" s="17"/>
      <c r="F2" s="17"/>
      <c r="G2" s="17"/>
      <c r="H2" s="17"/>
      <c r="I2" s="17"/>
      <c r="J2" s="17"/>
      <c r="K2" s="17"/>
      <c r="L2" s="17"/>
      <c r="M2" s="17"/>
      <c r="N2" s="17"/>
      <c r="O2" s="17"/>
      <c r="P2" s="17"/>
    </row>
    <row r="3" spans="1:18">
      <c r="A3" s="18" t="s">
        <v>861</v>
      </c>
      <c r="B3" s="18"/>
      <c r="C3" s="327" t="s">
        <v>945</v>
      </c>
      <c r="D3" s="324"/>
      <c r="E3" s="324"/>
      <c r="F3" s="324"/>
      <c r="G3" s="59"/>
      <c r="H3" s="59"/>
      <c r="I3" s="59"/>
      <c r="J3" s="327" t="s">
        <v>1027</v>
      </c>
      <c r="K3" s="324"/>
      <c r="L3" s="324"/>
      <c r="M3" s="324"/>
      <c r="N3" s="324"/>
      <c r="O3" s="324"/>
      <c r="P3" s="324"/>
    </row>
    <row r="4" spans="1:18">
      <c r="A4" s="297" t="s">
        <v>1028</v>
      </c>
      <c r="B4" s="297" t="s">
        <v>910</v>
      </c>
      <c r="C4" s="304" t="s">
        <v>1029</v>
      </c>
      <c r="D4" s="297" t="s">
        <v>1030</v>
      </c>
      <c r="E4" s="297" t="s">
        <v>1031</v>
      </c>
      <c r="F4" s="297" t="s">
        <v>1032</v>
      </c>
      <c r="G4" s="297" t="s">
        <v>1033</v>
      </c>
      <c r="H4" s="297" t="s">
        <v>1034</v>
      </c>
      <c r="I4" s="297" t="s">
        <v>1035</v>
      </c>
      <c r="J4" s="304" t="s">
        <v>849</v>
      </c>
      <c r="K4" s="297" t="s">
        <v>852</v>
      </c>
      <c r="L4" s="297" t="s">
        <v>856</v>
      </c>
      <c r="M4" s="297" t="s">
        <v>859</v>
      </c>
      <c r="N4" s="297" t="s">
        <v>863</v>
      </c>
      <c r="O4" s="297" t="s">
        <v>866</v>
      </c>
      <c r="P4" s="297" t="s">
        <v>869</v>
      </c>
    </row>
    <row r="5" spans="1:18">
      <c r="A5" s="58">
        <v>0</v>
      </c>
      <c r="B5" s="80">
        <v>7.1</v>
      </c>
      <c r="C5" s="77">
        <v>0</v>
      </c>
      <c r="D5" s="207" t="s">
        <v>889</v>
      </c>
      <c r="E5" s="207" t="s">
        <v>889</v>
      </c>
      <c r="F5" s="207" t="s">
        <v>889</v>
      </c>
      <c r="G5" s="124" t="str">
        <f>IF(D5="NA","NA",$C5*D5/100/1000*'[2]Conversion constants'!$B$16)</f>
        <v>NA</v>
      </c>
      <c r="H5" s="124" t="str">
        <f>IF(E5="NA","NA",$C5*E5/100/1000*'[2]Conversion constants'!$B$16)</f>
        <v>NA</v>
      </c>
      <c r="I5" s="124" t="str">
        <f>IF(F5="NA","NA",$C5*F5/100/1000*'[2]Conversion constants'!$B$16)</f>
        <v>NA</v>
      </c>
      <c r="J5" s="123" t="s">
        <v>889</v>
      </c>
      <c r="K5" s="124" t="s">
        <v>889</v>
      </c>
      <c r="L5" s="124" t="s">
        <v>889</v>
      </c>
      <c r="M5" s="124" t="s">
        <v>889</v>
      </c>
      <c r="N5" s="124" t="s">
        <v>889</v>
      </c>
      <c r="O5" s="124" t="s">
        <v>889</v>
      </c>
      <c r="P5" s="124" t="s">
        <v>889</v>
      </c>
      <c r="R5" s="232"/>
    </row>
    <row r="6" spans="1:18">
      <c r="A6" s="58">
        <v>1.0000000008149073</v>
      </c>
      <c r="B6" s="80">
        <v>7.13</v>
      </c>
      <c r="C6" s="77">
        <v>260</v>
      </c>
      <c r="D6" s="207" t="s">
        <v>889</v>
      </c>
      <c r="E6" s="207" t="s">
        <v>889</v>
      </c>
      <c r="F6" s="207" t="s">
        <v>889</v>
      </c>
      <c r="G6" s="124" t="str">
        <f>IF(D6="NA","NA",$C6*D6/100/1000*'[2]Conversion constants'!$B$16)</f>
        <v>NA</v>
      </c>
      <c r="H6" s="124" t="str">
        <f>IF(E6="NA","NA",$C6*E6/100/1000*'[2]Conversion constants'!$B$16)</f>
        <v>NA</v>
      </c>
      <c r="I6" s="124" t="str">
        <f>IF(F6="NA","NA",$C6*F6/100/1000*'[2]Conversion constants'!$B$16)</f>
        <v>NA</v>
      </c>
      <c r="J6" s="123">
        <v>0</v>
      </c>
      <c r="K6" s="124">
        <v>3.9202082173696455</v>
      </c>
      <c r="L6" s="124">
        <v>0</v>
      </c>
      <c r="M6" s="124">
        <v>0</v>
      </c>
      <c r="N6" s="124">
        <v>0</v>
      </c>
      <c r="O6" s="124">
        <v>0</v>
      </c>
      <c r="P6" s="124">
        <v>0</v>
      </c>
      <c r="R6" s="232"/>
    </row>
    <row r="7" spans="1:18">
      <c r="A7" s="58">
        <v>3</v>
      </c>
      <c r="B7" s="80">
        <v>7.43</v>
      </c>
      <c r="C7" s="77">
        <v>465</v>
      </c>
      <c r="D7" s="207" t="s">
        <v>889</v>
      </c>
      <c r="E7" s="207" t="s">
        <v>889</v>
      </c>
      <c r="F7" s="207" t="s">
        <v>889</v>
      </c>
      <c r="G7" s="124" t="str">
        <f>IF(D7="NA","NA",$C7*D7/100/1000*'[2]Conversion constants'!$B$16)</f>
        <v>NA</v>
      </c>
      <c r="H7" s="124" t="str">
        <f>IF(E7="NA","NA",$C7*E7/100/1000*'[2]Conversion constants'!$B$16)</f>
        <v>NA</v>
      </c>
      <c r="I7" s="124" t="str">
        <f>IF(F7="NA","NA",$C7*F7/100/1000*'[2]Conversion constants'!$B$16)</f>
        <v>NA</v>
      </c>
      <c r="J7" s="123">
        <v>0</v>
      </c>
      <c r="K7" s="124">
        <v>3.8284464396998237</v>
      </c>
      <c r="L7" s="124">
        <v>0</v>
      </c>
      <c r="M7" s="124">
        <v>0</v>
      </c>
      <c r="N7" s="124">
        <v>0</v>
      </c>
      <c r="O7" s="124">
        <v>0</v>
      </c>
      <c r="P7" s="124">
        <v>0</v>
      </c>
      <c r="R7" s="232"/>
    </row>
    <row r="8" spans="1:18">
      <c r="A8" s="58">
        <v>6</v>
      </c>
      <c r="B8" s="80">
        <v>7.44</v>
      </c>
      <c r="C8" s="77">
        <v>465</v>
      </c>
      <c r="D8" s="207">
        <v>66.885063234385242</v>
      </c>
      <c r="E8" s="207">
        <v>32.805163161171443</v>
      </c>
      <c r="F8" s="207">
        <v>0.30977360444331786</v>
      </c>
      <c r="G8" s="124">
        <f>IF(D8="NA","NA",$C8*D8/100/1000*'[2]Conversion constants'!$B$16)</f>
        <v>0.28979667697252715</v>
      </c>
      <c r="H8" s="124">
        <f>IF(E8="NA","NA",$C8*E8/100/1000*'[2]Conversion constants'!$B$16)</f>
        <v>0.14213677631333449</v>
      </c>
      <c r="I8" s="124">
        <f>IF(F8="NA","NA",$C8*F8/100/1000*'[2]Conversion constants'!$B$16)</f>
        <v>1.3421735263505683E-3</v>
      </c>
      <c r="J8" s="123">
        <v>0</v>
      </c>
      <c r="K8" s="124">
        <v>4.5399172088486566</v>
      </c>
      <c r="L8" s="124">
        <v>0</v>
      </c>
      <c r="M8" s="124">
        <v>0</v>
      </c>
      <c r="N8" s="124">
        <v>0</v>
      </c>
      <c r="O8" s="124">
        <v>0</v>
      </c>
      <c r="P8" s="124">
        <v>0</v>
      </c>
      <c r="R8" s="232"/>
    </row>
    <row r="9" spans="1:18">
      <c r="A9" s="58">
        <v>9</v>
      </c>
      <c r="B9" s="80">
        <v>7.44</v>
      </c>
      <c r="C9" s="77">
        <v>465</v>
      </c>
      <c r="D9" s="207" t="s">
        <v>889</v>
      </c>
      <c r="E9" s="207" t="s">
        <v>889</v>
      </c>
      <c r="F9" s="207" t="s">
        <v>889</v>
      </c>
      <c r="G9" s="124" t="str">
        <f>IF(D9="NA","NA",$C9*D9/100/1000*'[2]Conversion constants'!$B$16)</f>
        <v>NA</v>
      </c>
      <c r="H9" s="124" t="str">
        <f>IF(E9="NA","NA",$C9*E9/100/1000*'[2]Conversion constants'!$B$16)</f>
        <v>NA</v>
      </c>
      <c r="I9" s="124" t="str">
        <f>IF(F9="NA","NA",$C9*F9/100/1000*'[2]Conversion constants'!$B$16)</f>
        <v>NA</v>
      </c>
      <c r="J9" s="123">
        <v>0</v>
      </c>
      <c r="K9" s="124">
        <v>4.1652835066215843</v>
      </c>
      <c r="L9" s="124">
        <v>0</v>
      </c>
      <c r="M9" s="124">
        <v>0</v>
      </c>
      <c r="N9" s="124">
        <v>0</v>
      </c>
      <c r="O9" s="124">
        <v>0</v>
      </c>
      <c r="P9" s="124">
        <v>0</v>
      </c>
      <c r="R9" s="232"/>
    </row>
    <row r="10" spans="1:18">
      <c r="A10" s="58">
        <v>12</v>
      </c>
      <c r="B10" s="80">
        <v>7.52</v>
      </c>
      <c r="C10" s="77">
        <v>785</v>
      </c>
      <c r="D10" s="207">
        <v>82.087531703831729</v>
      </c>
      <c r="E10" s="207">
        <v>17.864880042646714</v>
      </c>
      <c r="F10" s="207">
        <v>4.7588253521558578E-2</v>
      </c>
      <c r="G10" s="124">
        <f>IF(D10="NA","NA",$C10*D10/100/1000*'[2]Conversion constants'!$B$16)</f>
        <v>0.60042416130471721</v>
      </c>
      <c r="H10" s="124">
        <f>IF(E10="NA","NA",$C10*E10/100/1000*'[2]Conversion constants'!$B$16)</f>
        <v>0.13067155746765904</v>
      </c>
      <c r="I10" s="124">
        <f>IF(F10="NA","NA",$C10*F10/100/1000*'[2]Conversion constants'!$B$16)</f>
        <v>3.4808132996042213E-4</v>
      </c>
      <c r="J10" s="123">
        <v>0</v>
      </c>
      <c r="K10" s="124">
        <v>3.8148120362907814</v>
      </c>
      <c r="L10" s="124">
        <v>0</v>
      </c>
      <c r="M10" s="124">
        <v>0</v>
      </c>
      <c r="N10" s="124">
        <v>0</v>
      </c>
      <c r="O10" s="124">
        <v>0</v>
      </c>
      <c r="P10" s="124">
        <v>0</v>
      </c>
      <c r="R10" s="232"/>
    </row>
    <row r="11" spans="1:18">
      <c r="A11" s="58">
        <v>24</v>
      </c>
      <c r="B11" s="80">
        <v>7.42</v>
      </c>
      <c r="C11" s="305">
        <v>1985</v>
      </c>
      <c r="D11" s="207">
        <v>68.222976920957848</v>
      </c>
      <c r="E11" s="207">
        <v>31.754123020650336</v>
      </c>
      <c r="F11" s="207">
        <v>2.2900058391816008E-2</v>
      </c>
      <c r="G11" s="124">
        <f>IF(D11="NA","NA",$C11*D11/100/1000*'[2]Conversion constants'!$B$16)</f>
        <v>1.2618347501187066</v>
      </c>
      <c r="H11" s="124">
        <f>IF(E11="NA","NA",$C11*E11/100/1000*'[2]Conversion constants'!$B$16)</f>
        <v>0.58731614619256078</v>
      </c>
      <c r="I11" s="124">
        <f>IF(F11="NA","NA",$C11*F11/100/1000*'[2]Conversion constants'!$B$16)</f>
        <v>4.2355362903643927E-4</v>
      </c>
      <c r="J11" s="123">
        <v>0</v>
      </c>
      <c r="K11" s="124">
        <v>4.1607307528700019</v>
      </c>
      <c r="L11" s="124">
        <v>0</v>
      </c>
      <c r="M11" s="124">
        <v>0</v>
      </c>
      <c r="N11" s="124">
        <v>0</v>
      </c>
      <c r="O11" s="124">
        <v>0</v>
      </c>
      <c r="P11" s="124">
        <v>0</v>
      </c>
      <c r="R11" s="232"/>
    </row>
    <row r="12" spans="1:18">
      <c r="A12" s="58">
        <v>27.500000000058208</v>
      </c>
      <c r="B12" s="80" t="s">
        <v>889</v>
      </c>
      <c r="C12" s="77">
        <v>2405</v>
      </c>
      <c r="D12" s="207">
        <v>72.430249278393333</v>
      </c>
      <c r="E12" s="207">
        <v>27.375348163555739</v>
      </c>
      <c r="F12" s="207">
        <v>0.19440255805092096</v>
      </c>
      <c r="G12" s="124">
        <f>IF(D12="NA","NA",$C12*D12/100/1000*'[2]Conversion constants'!$B$16)</f>
        <v>1.6231040706087498</v>
      </c>
      <c r="H12" s="124">
        <f>IF(E12="NA","NA",$C12*E12/100/1000*'[2]Conversion constants'!$B$16)</f>
        <v>0.61345970062612909</v>
      </c>
      <c r="I12" s="124">
        <f>IF(F12="NA","NA",$C12*F12/100/1000*'[2]Conversion constants'!$B$16)</f>
        <v>4.356406148712938E-3</v>
      </c>
      <c r="J12" s="123" t="s">
        <v>889</v>
      </c>
      <c r="K12" s="124" t="s">
        <v>889</v>
      </c>
      <c r="L12" s="124" t="s">
        <v>889</v>
      </c>
      <c r="M12" s="124" t="s">
        <v>889</v>
      </c>
      <c r="N12" s="124" t="s">
        <v>889</v>
      </c>
      <c r="O12" s="124" t="s">
        <v>889</v>
      </c>
      <c r="P12" s="124" t="s">
        <v>889</v>
      </c>
      <c r="R12" s="232"/>
    </row>
    <row r="13" spans="1:18">
      <c r="A13" s="58">
        <v>32.000000000058208</v>
      </c>
      <c r="B13" s="80">
        <v>7.54</v>
      </c>
      <c r="C13" s="77">
        <v>2870</v>
      </c>
      <c r="D13" s="207">
        <v>69.650036907958807</v>
      </c>
      <c r="E13" s="207">
        <v>30.312069581976537</v>
      </c>
      <c r="F13" s="207">
        <v>3.789351006464755E-2</v>
      </c>
      <c r="G13" s="124">
        <f>IF(D13="NA","NA",$C13*D13/100/1000*'[2]Conversion constants'!$B$16)</f>
        <v>1.8625783646134635</v>
      </c>
      <c r="H13" s="124">
        <f>IF(E13="NA","NA",$C13*E13/100/1000*'[2]Conversion constants'!$B$16)</f>
        <v>0.81060409292612923</v>
      </c>
      <c r="I13" s="124">
        <f>IF(F13="NA","NA",$C13*F13/100/1000*'[2]Conversion constants'!$B$16)</f>
        <v>1.0133466562113195E-3</v>
      </c>
      <c r="J13" s="123">
        <v>0</v>
      </c>
      <c r="K13" s="124">
        <v>3.909074613329321</v>
      </c>
      <c r="L13" s="124">
        <v>0</v>
      </c>
      <c r="M13" s="124">
        <v>0</v>
      </c>
      <c r="N13" s="124">
        <v>0</v>
      </c>
      <c r="O13" s="124">
        <v>0</v>
      </c>
      <c r="P13" s="124">
        <v>0</v>
      </c>
      <c r="R13" s="232"/>
    </row>
    <row r="14" spans="1:18">
      <c r="A14" s="58">
        <v>48</v>
      </c>
      <c r="B14" s="80">
        <v>7.68</v>
      </c>
      <c r="C14" s="77">
        <v>4000</v>
      </c>
      <c r="D14" s="207" t="s">
        <v>889</v>
      </c>
      <c r="E14" s="207" t="s">
        <v>889</v>
      </c>
      <c r="F14" s="207" t="s">
        <v>889</v>
      </c>
      <c r="G14" s="124" t="str">
        <f>IF(D14="NA","NA",$C14*D14/100/1000*'[2]Conversion constants'!$B$16)</f>
        <v>NA</v>
      </c>
      <c r="H14" s="124" t="str">
        <f>IF(E14="NA","NA",$C14*E14/100/1000*'[2]Conversion constants'!$B$16)</f>
        <v>NA</v>
      </c>
      <c r="I14" s="124" t="str">
        <f>IF(F14="NA","NA",$C14*F14/100/1000*'[2]Conversion constants'!$B$16)</f>
        <v>NA</v>
      </c>
      <c r="J14" s="123">
        <v>0</v>
      </c>
      <c r="K14" s="124">
        <v>3.9188047874903917</v>
      </c>
      <c r="L14" s="124">
        <v>0</v>
      </c>
      <c r="M14" s="124">
        <v>0</v>
      </c>
      <c r="N14" s="124">
        <v>0</v>
      </c>
      <c r="O14" s="124">
        <v>0</v>
      </c>
      <c r="P14" s="124">
        <v>0</v>
      </c>
      <c r="R14" s="232"/>
    </row>
    <row r="15" spans="1:18">
      <c r="A15" s="58">
        <v>54.999999999941792</v>
      </c>
      <c r="B15" s="80" t="s">
        <v>889</v>
      </c>
      <c r="C15" s="77">
        <v>4410</v>
      </c>
      <c r="D15" s="207">
        <v>78.780878075684313</v>
      </c>
      <c r="E15" s="207">
        <v>21.171963574026289</v>
      </c>
      <c r="F15" s="207">
        <v>4.7158350289381902E-2</v>
      </c>
      <c r="G15" s="124">
        <f>IF(D15="NA","NA",$C15*D15/100/1000*'[2]Conversion constants'!$B$16)</f>
        <v>3.2372088041107179</v>
      </c>
      <c r="H15" s="124">
        <f>IF(E15="NA","NA",$C15*E15/100/1000*'[2]Conversion constants'!$B$16)</f>
        <v>0.86998353605941303</v>
      </c>
      <c r="I15" s="124">
        <f>IF(F15="NA","NA",$C15*F15/100/1000*'[2]Conversion constants'!$B$16)</f>
        <v>1.937797984397475E-3</v>
      </c>
      <c r="J15" s="123" t="s">
        <v>889</v>
      </c>
      <c r="K15" s="124" t="s">
        <v>889</v>
      </c>
      <c r="L15" s="124" t="s">
        <v>889</v>
      </c>
      <c r="M15" s="124" t="s">
        <v>889</v>
      </c>
      <c r="N15" s="124" t="s">
        <v>889</v>
      </c>
      <c r="O15" s="124" t="s">
        <v>889</v>
      </c>
      <c r="P15" s="124" t="s">
        <v>889</v>
      </c>
      <c r="R15" s="232"/>
    </row>
    <row r="16" spans="1:18">
      <c r="A16" s="58">
        <v>78</v>
      </c>
      <c r="B16" s="80">
        <v>7.55</v>
      </c>
      <c r="C16" s="77">
        <v>5420</v>
      </c>
      <c r="D16" s="207">
        <v>75.548149692294302</v>
      </c>
      <c r="E16" s="207">
        <v>24.42916589463935</v>
      </c>
      <c r="F16" s="207">
        <v>2.268441306635267E-2</v>
      </c>
      <c r="G16" s="124">
        <f>IF(D16="NA","NA",$C16*D16/100/1000*'[2]Conversion constants'!$B$16)</f>
        <v>3.8153503605457968</v>
      </c>
      <c r="H16" s="124">
        <f>IF(E16="NA","NA",$C16*E16/100/1000*'[2]Conversion constants'!$B$16)</f>
        <v>1.2337274610108957</v>
      </c>
      <c r="I16" s="124">
        <f>IF(F16="NA","NA",$C16*F16/100/1000*'[2]Conversion constants'!$B$16)</f>
        <v>1.1456135447921658E-3</v>
      </c>
      <c r="J16" s="123">
        <v>0</v>
      </c>
      <c r="K16" s="124">
        <v>3.9861799875124362</v>
      </c>
      <c r="L16" s="124">
        <v>0</v>
      </c>
      <c r="M16" s="124">
        <v>0</v>
      </c>
      <c r="N16" s="124">
        <v>0</v>
      </c>
      <c r="O16" s="124">
        <v>0</v>
      </c>
      <c r="P16" s="124">
        <v>0</v>
      </c>
      <c r="R16" s="232"/>
    </row>
    <row r="17" spans="1:18">
      <c r="A17" s="306" t="s">
        <v>1036</v>
      </c>
      <c r="B17" s="7"/>
      <c r="C17" s="7"/>
      <c r="D17" s="7"/>
      <c r="E17" s="7"/>
      <c r="F17" s="7"/>
      <c r="G17" s="7"/>
      <c r="H17" s="7"/>
      <c r="I17" s="7"/>
      <c r="J17" s="7"/>
      <c r="K17" s="7"/>
      <c r="L17" s="7"/>
      <c r="M17" s="7"/>
      <c r="N17" s="7"/>
      <c r="O17" s="7"/>
      <c r="P17" s="7"/>
    </row>
    <row r="18" spans="1:18">
      <c r="A18" s="64"/>
      <c r="B18" s="64"/>
      <c r="C18" s="64"/>
      <c r="D18" s="64"/>
      <c r="E18" s="64"/>
      <c r="F18" s="64"/>
      <c r="G18" s="64"/>
      <c r="H18" s="64"/>
      <c r="I18" s="64"/>
      <c r="J18" s="64"/>
      <c r="K18" s="64"/>
      <c r="L18" s="64"/>
      <c r="M18" s="64"/>
      <c r="N18" s="64"/>
      <c r="O18" s="64"/>
      <c r="P18" s="64"/>
    </row>
    <row r="19" spans="1:18">
      <c r="A19" s="18" t="s">
        <v>1008</v>
      </c>
      <c r="B19" s="18"/>
      <c r="C19" s="327" t="s">
        <v>945</v>
      </c>
      <c r="D19" s="324"/>
      <c r="E19" s="324"/>
      <c r="F19" s="324"/>
      <c r="G19" s="59"/>
      <c r="H19" s="59"/>
      <c r="I19" s="59"/>
      <c r="J19" s="327" t="s">
        <v>1027</v>
      </c>
      <c r="K19" s="324"/>
      <c r="L19" s="324"/>
      <c r="M19" s="324"/>
      <c r="N19" s="324"/>
      <c r="O19" s="324"/>
      <c r="P19" s="324"/>
    </row>
    <row r="20" spans="1:18">
      <c r="A20" s="297" t="s">
        <v>1028</v>
      </c>
      <c r="B20" s="297" t="s">
        <v>910</v>
      </c>
      <c r="C20" s="304" t="s">
        <v>1029</v>
      </c>
      <c r="D20" s="297" t="s">
        <v>1030</v>
      </c>
      <c r="E20" s="297" t="s">
        <v>1031</v>
      </c>
      <c r="F20" s="297" t="s">
        <v>1032</v>
      </c>
      <c r="G20" s="297" t="s">
        <v>1033</v>
      </c>
      <c r="H20" s="297" t="s">
        <v>1034</v>
      </c>
      <c r="I20" s="297" t="s">
        <v>1035</v>
      </c>
      <c r="J20" s="304" t="s">
        <v>849</v>
      </c>
      <c r="K20" s="297" t="s">
        <v>852</v>
      </c>
      <c r="L20" s="297" t="s">
        <v>856</v>
      </c>
      <c r="M20" s="297" t="s">
        <v>859</v>
      </c>
      <c r="N20" s="297" t="s">
        <v>863</v>
      </c>
      <c r="O20" s="297" t="s">
        <v>866</v>
      </c>
      <c r="P20" s="297" t="s">
        <v>869</v>
      </c>
    </row>
    <row r="21" spans="1:18">
      <c r="A21" s="58">
        <v>0</v>
      </c>
      <c r="B21" s="80">
        <v>5.83</v>
      </c>
      <c r="C21" s="77">
        <v>0</v>
      </c>
      <c r="D21" s="207" t="s">
        <v>889</v>
      </c>
      <c r="E21" s="207" t="s">
        <v>889</v>
      </c>
      <c r="F21" s="207" t="s">
        <v>889</v>
      </c>
      <c r="G21" s="124" t="str">
        <f>IF(D21="NA","NA",$C21*D21/100/1000*'[2]Conversion constants'!$B$16)</f>
        <v>NA</v>
      </c>
      <c r="H21" s="124" t="str">
        <f>IF(E21="NA","NA",$C21*E21/100/1000*'[2]Conversion constants'!$B$16)</f>
        <v>NA</v>
      </c>
      <c r="I21" s="124" t="str">
        <f>IF(F21="NA","NA",$C21*F21/100/1000*'[2]Conversion constants'!$B$16)</f>
        <v>NA</v>
      </c>
      <c r="J21" s="128" t="s">
        <v>889</v>
      </c>
      <c r="K21" s="207" t="s">
        <v>889</v>
      </c>
      <c r="L21" s="207" t="s">
        <v>889</v>
      </c>
      <c r="M21" s="207" t="s">
        <v>889</v>
      </c>
      <c r="N21" s="207" t="s">
        <v>889</v>
      </c>
      <c r="O21" s="207" t="s">
        <v>889</v>
      </c>
      <c r="P21" s="207" t="s">
        <v>889</v>
      </c>
      <c r="Q21" s="307"/>
      <c r="R21" s="232"/>
    </row>
    <row r="22" spans="1:18">
      <c r="A22" s="58">
        <v>1.0000000008149073</v>
      </c>
      <c r="B22" s="80">
        <v>5.85</v>
      </c>
      <c r="C22" s="77">
        <v>0</v>
      </c>
      <c r="D22" s="207" t="s">
        <v>889</v>
      </c>
      <c r="E22" s="207" t="s">
        <v>889</v>
      </c>
      <c r="F22" s="207" t="s">
        <v>889</v>
      </c>
      <c r="G22" s="124" t="str">
        <f>IF(D22="NA","NA",$C22*D22/100/1000*'[2]Conversion constants'!$B$16)</f>
        <v>NA</v>
      </c>
      <c r="H22" s="124" t="str">
        <f>IF(E22="NA","NA",$C22*E22/100/1000*'[2]Conversion constants'!$B$16)</f>
        <v>NA</v>
      </c>
      <c r="I22" s="124" t="str">
        <f>IF(F22="NA","NA",$C22*F22/100/1000*'[2]Conversion constants'!$B$16)</f>
        <v>NA</v>
      </c>
      <c r="J22" s="123">
        <v>5.2972300988113314</v>
      </c>
      <c r="K22" s="124">
        <v>2.2594303673675418</v>
      </c>
      <c r="L22" s="124">
        <v>5.3404883885614307</v>
      </c>
      <c r="M22" s="124">
        <v>0</v>
      </c>
      <c r="N22" s="124">
        <v>18.701396026835376</v>
      </c>
      <c r="O22" s="124">
        <v>2.4754094310180341</v>
      </c>
      <c r="P22" s="124">
        <v>4.8198185731611094</v>
      </c>
      <c r="Q22" s="307"/>
      <c r="R22" s="232"/>
    </row>
    <row r="23" spans="1:18">
      <c r="A23" s="58">
        <v>3</v>
      </c>
      <c r="B23" s="80">
        <v>5.83</v>
      </c>
      <c r="C23" s="77">
        <v>10</v>
      </c>
      <c r="D23" s="207" t="s">
        <v>889</v>
      </c>
      <c r="E23" s="207" t="s">
        <v>889</v>
      </c>
      <c r="F23" s="207" t="s">
        <v>889</v>
      </c>
      <c r="G23" s="124" t="str">
        <f>IF(D23="NA","NA",$C23*D23/100/1000*'[2]Conversion constants'!$B$16)</f>
        <v>NA</v>
      </c>
      <c r="H23" s="124" t="str">
        <f>IF(E23="NA","NA",$C23*E23/100/1000*'[2]Conversion constants'!$B$16)</f>
        <v>NA</v>
      </c>
      <c r="I23" s="124" t="str">
        <f>IF(F23="NA","NA",$C23*F23/100/1000*'[2]Conversion constants'!$B$16)</f>
        <v>NA</v>
      </c>
      <c r="J23" s="123">
        <v>7.2900101374015813</v>
      </c>
      <c r="K23" s="124">
        <v>3.1727478818060368</v>
      </c>
      <c r="L23" s="124">
        <v>6.2618066528199456</v>
      </c>
      <c r="M23" s="124">
        <v>1.6042688131985521</v>
      </c>
      <c r="N23" s="124">
        <v>15.466872959489471</v>
      </c>
      <c r="O23" s="124">
        <v>1.6090264004923018</v>
      </c>
      <c r="P23" s="124">
        <v>2.2100409242679384</v>
      </c>
      <c r="Q23" s="307"/>
      <c r="R23" s="232"/>
    </row>
    <row r="24" spans="1:18">
      <c r="A24" s="58">
        <v>6</v>
      </c>
      <c r="B24" s="80">
        <v>5.83</v>
      </c>
      <c r="C24" s="77">
        <v>65</v>
      </c>
      <c r="D24" s="207">
        <v>5.4246387685498112</v>
      </c>
      <c r="E24" s="207">
        <v>49.76128999883116</v>
      </c>
      <c r="F24" s="207">
        <v>44.814071232619028</v>
      </c>
      <c r="G24" s="124">
        <f>IF(D24="NA","NA",$C24*D24/100/1000*'[2]Conversion constants'!$B$16)</f>
        <v>3.2854547220163661E-3</v>
      </c>
      <c r="H24" s="124">
        <f>IF(E24="NA","NA",$C24*E24/100/1000*'[2]Conversion constants'!$B$16)</f>
        <v>3.0138129408382997E-2</v>
      </c>
      <c r="I24" s="124">
        <f>IF(F24="NA","NA",$C24*F24/100/1000*'[2]Conversion constants'!$B$16)</f>
        <v>2.7141826069157177E-2</v>
      </c>
      <c r="J24" s="123">
        <v>6.4979639196728103</v>
      </c>
      <c r="K24" s="124">
        <v>3.8295387632963296</v>
      </c>
      <c r="L24" s="124">
        <v>5.5467984539862512</v>
      </c>
      <c r="M24" s="124">
        <v>1.3191010172192419</v>
      </c>
      <c r="N24" s="124">
        <v>16.659026994561835</v>
      </c>
      <c r="O24" s="124">
        <v>2.0642960978970621</v>
      </c>
      <c r="P24" s="124">
        <v>2.9173762961548899</v>
      </c>
      <c r="Q24" s="307"/>
      <c r="R24" s="232"/>
    </row>
    <row r="25" spans="1:18">
      <c r="A25" s="58">
        <v>9</v>
      </c>
      <c r="B25" s="80">
        <v>5.76</v>
      </c>
      <c r="C25" s="77">
        <v>150</v>
      </c>
      <c r="D25" s="207" t="s">
        <v>889</v>
      </c>
      <c r="E25" s="207" t="s">
        <v>889</v>
      </c>
      <c r="F25" s="207" t="s">
        <v>889</v>
      </c>
      <c r="G25" s="124" t="str">
        <f>IF(D25="NA","NA",$C25*D25/100/1000*'[2]Conversion constants'!$B$16)</f>
        <v>NA</v>
      </c>
      <c r="H25" s="124" t="str">
        <f>IF(E25="NA","NA",$C25*E25/100/1000*'[2]Conversion constants'!$B$16)</f>
        <v>NA</v>
      </c>
      <c r="I25" s="124" t="str">
        <f>IF(F25="NA","NA",$C25*F25/100/1000*'[2]Conversion constants'!$B$16)</f>
        <v>NA</v>
      </c>
      <c r="J25" s="123">
        <v>5.1084593949751991</v>
      </c>
      <c r="K25" s="124">
        <v>3.4537207320381311</v>
      </c>
      <c r="L25" s="124">
        <v>5.281339656315688</v>
      </c>
      <c r="M25" s="124">
        <v>1.4909709562896654</v>
      </c>
      <c r="N25" s="124">
        <v>16.028345388979091</v>
      </c>
      <c r="O25" s="124">
        <v>2.1912468837276324</v>
      </c>
      <c r="P25" s="124">
        <v>2.6363603887243676</v>
      </c>
      <c r="Q25" s="307"/>
      <c r="R25" s="232"/>
    </row>
    <row r="26" spans="1:18">
      <c r="A26" s="58">
        <v>12</v>
      </c>
      <c r="B26" s="80">
        <v>5.62</v>
      </c>
      <c r="C26" s="77">
        <v>315</v>
      </c>
      <c r="D26" s="207">
        <v>6.0554181341490994</v>
      </c>
      <c r="E26" s="207">
        <v>70.920174435110198</v>
      </c>
      <c r="F26" s="207">
        <v>23.024407430740698</v>
      </c>
      <c r="G26" s="124">
        <f>IF(D26="NA","NA",$C26*D26/100/1000*'[2]Conversion constants'!$B$16)</f>
        <v>1.7773215110113944E-2</v>
      </c>
      <c r="H26" s="124">
        <f>IF(E26="NA","NA",$C26*E26/100/1000*'[2]Conversion constants'!$B$16)</f>
        <v>0.20815730441034833</v>
      </c>
      <c r="I26" s="124">
        <f>IF(F26="NA","NA",$C26*F26/100/1000*'[2]Conversion constants'!$B$16)</f>
        <v>6.7578776062004062E-2</v>
      </c>
      <c r="J26" s="123">
        <v>7.2900101374015813</v>
      </c>
      <c r="K26" s="124">
        <v>3.1727478818060368</v>
      </c>
      <c r="L26" s="124">
        <v>6.2618066528199456</v>
      </c>
      <c r="M26" s="124">
        <v>1.6042688131985521</v>
      </c>
      <c r="N26" s="124">
        <v>15.466872959489471</v>
      </c>
      <c r="O26" s="124">
        <v>1.6090264004923018</v>
      </c>
      <c r="P26" s="124">
        <v>2.2100409242679384</v>
      </c>
      <c r="Q26" s="307"/>
      <c r="R26" s="232"/>
    </row>
    <row r="27" spans="1:18">
      <c r="A27" s="58">
        <v>24</v>
      </c>
      <c r="B27" s="80">
        <v>5.18</v>
      </c>
      <c r="C27" s="305">
        <v>815</v>
      </c>
      <c r="D27" s="207">
        <v>4.487901100005284</v>
      </c>
      <c r="E27" s="207">
        <v>83.376087108484668</v>
      </c>
      <c r="F27" s="207">
        <v>12.136011791510052</v>
      </c>
      <c r="G27" s="124">
        <f>IF(D27="NA","NA",$C27*D27/100/1000*'[2]Conversion constants'!$B$16)</f>
        <v>3.408098929405258E-2</v>
      </c>
      <c r="H27" s="124">
        <f>IF(E27="NA","NA",$C27*E27/100/1000*'[2]Conversion constants'!$B$16)</f>
        <v>0.63315555953782399</v>
      </c>
      <c r="I27" s="124">
        <f>IF(F27="NA","NA",$C27*F27/100/1000*'[2]Conversion constants'!$B$16)</f>
        <v>9.2160517516409399E-2</v>
      </c>
      <c r="J27" s="123">
        <v>7.6619158727855332</v>
      </c>
      <c r="K27" s="124">
        <v>3.2845166212024854</v>
      </c>
      <c r="L27" s="124">
        <v>5.9152361969561342</v>
      </c>
      <c r="M27" s="124">
        <v>1.1325502745701963</v>
      </c>
      <c r="N27" s="124">
        <v>10.370789664944891</v>
      </c>
      <c r="O27" s="124">
        <v>1.0712016259368351</v>
      </c>
      <c r="P27" s="124">
        <v>0.83955239716484209</v>
      </c>
      <c r="Q27" s="307"/>
      <c r="R27" s="232"/>
    </row>
    <row r="28" spans="1:18">
      <c r="A28" s="58">
        <v>27.500000000058208</v>
      </c>
      <c r="B28" s="80" t="s">
        <v>889</v>
      </c>
      <c r="C28" s="77">
        <v>1050</v>
      </c>
      <c r="D28" s="207">
        <v>6.4506425779683543</v>
      </c>
      <c r="E28" s="207">
        <v>72.369761515948298</v>
      </c>
      <c r="F28" s="207">
        <v>21.179595906083346</v>
      </c>
      <c r="G28" s="124">
        <f>IF(D28="NA","NA",$C28*D28/100/1000*'[2]Conversion constants'!$B$16)</f>
        <v>6.3110785303791869E-2</v>
      </c>
      <c r="H28" s="124">
        <f>IF(E28="NA","NA",$C28*E28/100/1000*'[2]Conversion constants'!$B$16)</f>
        <v>0.70803992413390215</v>
      </c>
      <c r="I28" s="124">
        <f>IF(F28="NA","NA",$C28*F28/100/1000*'[2]Conversion constants'!$B$16)</f>
        <v>0.207213609170527</v>
      </c>
      <c r="J28" s="123" t="s">
        <v>889</v>
      </c>
      <c r="K28" s="124" t="s">
        <v>889</v>
      </c>
      <c r="L28" s="124" t="s">
        <v>889</v>
      </c>
      <c r="M28" s="124" t="s">
        <v>889</v>
      </c>
      <c r="N28" s="124" t="s">
        <v>889</v>
      </c>
      <c r="O28" s="124" t="s">
        <v>889</v>
      </c>
      <c r="P28" s="124" t="s">
        <v>889</v>
      </c>
      <c r="Q28" s="307"/>
      <c r="R28" s="232"/>
    </row>
    <row r="29" spans="1:18">
      <c r="A29" s="58">
        <v>32.000000000058208</v>
      </c>
      <c r="B29" s="80">
        <v>5.22</v>
      </c>
      <c r="C29" s="77">
        <v>1395</v>
      </c>
      <c r="D29" s="207">
        <v>3.6540121285426985</v>
      </c>
      <c r="E29" s="207">
        <v>73.876385658114671</v>
      </c>
      <c r="F29" s="207">
        <v>22.469602213342625</v>
      </c>
      <c r="G29" s="124">
        <f>IF(D29="NA","NA",$C29*D29/100/1000*'[2]Conversion constants'!$B$16)</f>
        <v>4.7495831861212902E-2</v>
      </c>
      <c r="H29" s="124">
        <f>IF(E29="NA","NA",$C29*E29/100/1000*'[2]Conversion constants'!$B$16)</f>
        <v>0.96026511907921075</v>
      </c>
      <c r="I29" s="124">
        <f>IF(F29="NA","NA",$C29*F29/100/1000*'[2]Conversion constants'!$B$16)</f>
        <v>0.29206592949621285</v>
      </c>
      <c r="J29" s="123">
        <v>7.5277150328237292</v>
      </c>
      <c r="K29" s="124">
        <v>3.1379198756839641</v>
      </c>
      <c r="L29" s="124">
        <v>6.3885763302312277</v>
      </c>
      <c r="M29" s="124">
        <v>1.3691681064879253</v>
      </c>
      <c r="N29" s="124">
        <v>10.730365950144373</v>
      </c>
      <c r="O29" s="124">
        <v>1.1779780620779108</v>
      </c>
      <c r="P29" s="124">
        <v>0</v>
      </c>
      <c r="Q29" s="307"/>
      <c r="R29" s="232"/>
    </row>
    <row r="30" spans="1:18">
      <c r="A30" s="58">
        <v>48</v>
      </c>
      <c r="B30" s="80">
        <v>5.51</v>
      </c>
      <c r="C30" s="305">
        <v>1895</v>
      </c>
      <c r="D30" s="207">
        <v>1.4630073038875009</v>
      </c>
      <c r="E30" s="207">
        <v>72.079517940750975</v>
      </c>
      <c r="F30" s="207">
        <v>26.457474755361527</v>
      </c>
      <c r="G30" s="124">
        <f>IF(D30="NA","NA",$C30*D30/100/1000*'[2]Conversion constants'!$B$16)</f>
        <v>2.5832534312903645E-2</v>
      </c>
      <c r="H30" s="124">
        <f>IF(E30="NA","NA",$C30*E30/100/1000*'[2]Conversion constants'!$B$16)</f>
        <v>1.2727186087959428</v>
      </c>
      <c r="I30" s="124">
        <f>IF(F30="NA","NA",$C30*F30/100/1000*'[2]Conversion constants'!$B$16)</f>
        <v>0.46716350809360974</v>
      </c>
      <c r="J30" s="123">
        <v>4.9233117753121611</v>
      </c>
      <c r="K30" s="124">
        <v>2.2764658199093781</v>
      </c>
      <c r="L30" s="124">
        <v>6.4658605879188116</v>
      </c>
      <c r="M30" s="124">
        <v>1.4889934859698926</v>
      </c>
      <c r="N30" s="124">
        <v>13.449583356681243</v>
      </c>
      <c r="O30" s="124">
        <v>1.382917491884941</v>
      </c>
      <c r="P30" s="124">
        <v>1.363407034215586</v>
      </c>
      <c r="Q30" s="307"/>
      <c r="R30" s="232"/>
    </row>
    <row r="31" spans="1:18">
      <c r="A31" s="58">
        <v>54.999999999941792</v>
      </c>
      <c r="B31" s="80" t="s">
        <v>889</v>
      </c>
      <c r="C31" s="77">
        <v>2335</v>
      </c>
      <c r="D31" s="207">
        <v>1.4146577656506985</v>
      </c>
      <c r="E31" s="207">
        <v>60.480945556879995</v>
      </c>
      <c r="F31" s="207">
        <v>38.104396677469296</v>
      </c>
      <c r="G31" s="124">
        <f>IF(D31="NA","NA",$C31*D31/100/1000*'[2]Conversion constants'!$B$16)</f>
        <v>3.0778650857420611E-2</v>
      </c>
      <c r="H31" s="124">
        <f>IF(E31="NA","NA",$C31*E31/100/1000*'[2]Conversion constants'!$B$16)</f>
        <v>1.3158814463974839</v>
      </c>
      <c r="I31" s="124">
        <f>IF(F31="NA","NA",$C31*F31/100/1000*'[2]Conversion constants'!$B$16)</f>
        <v>0.82903579222147272</v>
      </c>
      <c r="J31" s="123" t="s">
        <v>889</v>
      </c>
      <c r="K31" s="124" t="s">
        <v>889</v>
      </c>
      <c r="L31" s="124" t="s">
        <v>889</v>
      </c>
      <c r="M31" s="124" t="s">
        <v>889</v>
      </c>
      <c r="N31" s="124" t="s">
        <v>889</v>
      </c>
      <c r="O31" s="124" t="s">
        <v>889</v>
      </c>
      <c r="P31" s="124" t="s">
        <v>889</v>
      </c>
      <c r="Q31" s="307"/>
      <c r="R31" s="232"/>
    </row>
    <row r="32" spans="1:18">
      <c r="A32" s="58">
        <v>78</v>
      </c>
      <c r="B32" s="80">
        <v>5.74</v>
      </c>
      <c r="C32" s="77">
        <v>2660</v>
      </c>
      <c r="D32" s="207">
        <v>1.1377487701658149</v>
      </c>
      <c r="E32" s="207">
        <v>55.233998635292153</v>
      </c>
      <c r="F32" s="207">
        <v>43.628252594542026</v>
      </c>
      <c r="G32" s="124">
        <f>IF(D32="NA","NA",$C32*D32/100/1000*'[2]Conversion constants'!$B$16)</f>
        <v>2.8199364273522345E-2</v>
      </c>
      <c r="H32" s="124">
        <f>IF(E32="NA","NA",$C32*E32/100/1000*'[2]Conversion constants'!$B$16)</f>
        <v>1.3689873271169006</v>
      </c>
      <c r="I32" s="124">
        <f>IF(F32="NA","NA",$C32*F32/100/1000*'[2]Conversion constants'!$B$16)</f>
        <v>1.081336249083737</v>
      </c>
      <c r="J32" s="123">
        <v>7.1364911587276945</v>
      </c>
      <c r="K32" s="124">
        <v>4.1822397802534788</v>
      </c>
      <c r="L32" s="124">
        <v>6.3720980355416312</v>
      </c>
      <c r="M32" s="124">
        <v>1.6426784172213513</v>
      </c>
      <c r="N32" s="124">
        <v>21.371027417871428</v>
      </c>
      <c r="O32" s="124">
        <v>2.9975510933075546</v>
      </c>
      <c r="P32" s="124">
        <v>4.962645634878653</v>
      </c>
      <c r="Q32" s="307"/>
      <c r="R32" s="232"/>
    </row>
    <row r="33" spans="1:16">
      <c r="A33" s="306" t="s">
        <v>1037</v>
      </c>
      <c r="B33" s="7"/>
      <c r="C33" s="7"/>
      <c r="D33" s="7"/>
      <c r="E33" s="7"/>
      <c r="F33" s="7"/>
      <c r="G33" s="7"/>
      <c r="H33" s="7"/>
      <c r="I33" s="7"/>
      <c r="J33" s="7"/>
      <c r="K33" s="7"/>
      <c r="L33" s="7"/>
      <c r="M33" s="7"/>
      <c r="N33" s="7"/>
      <c r="O33" s="7"/>
      <c r="P33" s="7"/>
    </row>
  </sheetData>
  <mergeCells count="4">
    <mergeCell ref="C3:F3"/>
    <mergeCell ref="J3:P3"/>
    <mergeCell ref="C19:F19"/>
    <mergeCell ref="J19:P19"/>
  </mergeCell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vt:i4>
      </vt:variant>
    </vt:vector>
  </HeadingPairs>
  <TitlesOfParts>
    <vt:vector size="8" baseType="lpstr">
      <vt:lpstr>Read me</vt:lpstr>
      <vt:lpstr>Feedstock</vt:lpstr>
      <vt:lpstr>OTU_table</vt:lpstr>
      <vt:lpstr>Overview Part 1</vt:lpstr>
      <vt:lpstr>Overview Part 2</vt:lpstr>
      <vt:lpstr>Fermentation cycle study</vt:lpstr>
      <vt:lpstr>'Read me'!_Toc42614207</vt:lpstr>
      <vt:lpstr>OTU_table!OTU_fa_1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Vicky De Groof</dc:creator>
  <cp:lastModifiedBy>Vicky De Groof</cp:lastModifiedBy>
  <dcterms:created xsi:type="dcterms:W3CDTF">2020-05-27T10:13:51Z</dcterms:created>
  <dcterms:modified xsi:type="dcterms:W3CDTF">2020-11-27T11:00:34Z</dcterms:modified>
</cp:coreProperties>
</file>