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pc-26016-user\Documents\Research\PhD\Chapter 3_HRTandOLR\Submission\"/>
    </mc:Choice>
  </mc:AlternateContent>
  <bookViews>
    <workbookView xWindow="0" yWindow="0" windowWidth="16080" windowHeight="6225"/>
  </bookViews>
  <sheets>
    <sheet name="Read me" sheetId="1" r:id="rId1"/>
    <sheet name="Feedstock" sheetId="4" r:id="rId2"/>
    <sheet name="Operation" sheetId="2" r:id="rId3"/>
    <sheet name="Outcome" sheetId="13" r:id="rId4"/>
    <sheet name="HHLO" sheetId="6" r:id="rId5"/>
    <sheet name="LHLO" sheetId="3" r:id="rId6"/>
    <sheet name="LHHO" sheetId="5" r:id="rId7"/>
    <sheet name="Kinetics - LHLO" sheetId="7" r:id="rId8"/>
    <sheet name="Kinetics - HHLO" sheetId="9" r:id="rId9"/>
    <sheet name="Kinetics - LHHO" sheetId="8" r:id="rId10"/>
    <sheet name="OTU_table" sheetId="14" r:id="rId11"/>
  </sheets>
  <definedNames>
    <definedName name="_Ref43817139" localSheetId="10">OTU_table!$AT$26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8" i="6" l="1"/>
  <c r="B66" i="13"/>
  <c r="R14" i="7"/>
  <c r="R13" i="7"/>
  <c r="R12" i="7"/>
  <c r="R11" i="7"/>
  <c r="R8" i="7"/>
  <c r="R7" i="7"/>
  <c r="R6" i="7"/>
  <c r="R5" i="7"/>
  <c r="AQ11" i="3"/>
  <c r="AQ21" i="6"/>
  <c r="Q68" i="13" l="1"/>
  <c r="P68" i="13"/>
  <c r="Q69" i="13"/>
  <c r="P69" i="13"/>
  <c r="Q67" i="13"/>
  <c r="P67" i="13"/>
  <c r="Q64" i="13"/>
  <c r="P64" i="13"/>
  <c r="Q63" i="13"/>
  <c r="P63" i="13"/>
  <c r="N63" i="13"/>
  <c r="Q60" i="13"/>
  <c r="Q59" i="13"/>
  <c r="P60" i="13"/>
  <c r="N59" i="13"/>
  <c r="S20" i="8"/>
  <c r="T20" i="8"/>
  <c r="U20" i="8"/>
  <c r="S24" i="8"/>
  <c r="T24" i="8"/>
  <c r="U24" i="8"/>
  <c r="S27" i="8"/>
  <c r="T27" i="8"/>
  <c r="U27" i="8"/>
  <c r="S31" i="8"/>
  <c r="T31" i="8"/>
  <c r="U31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16" i="7"/>
  <c r="R17" i="7"/>
  <c r="R18" i="7"/>
  <c r="R19" i="7"/>
  <c r="R20" i="7"/>
  <c r="R21" i="7"/>
  <c r="R22" i="7"/>
  <c r="R23" i="7"/>
  <c r="R24" i="7"/>
  <c r="R25" i="7"/>
  <c r="R26" i="7"/>
  <c r="R27" i="7"/>
  <c r="B17" i="7"/>
  <c r="B18" i="7"/>
  <c r="B19" i="7"/>
  <c r="B20" i="7"/>
  <c r="B21" i="7"/>
  <c r="B22" i="7"/>
  <c r="B23" i="7"/>
  <c r="B24" i="7"/>
  <c r="B25" i="7"/>
  <c r="B26" i="7"/>
  <c r="B27" i="7"/>
  <c r="B16" i="7"/>
  <c r="CG26" i="5"/>
  <c r="CG36" i="5"/>
  <c r="BS3" i="5"/>
  <c r="BL5" i="5"/>
  <c r="BL7" i="5"/>
  <c r="BL9" i="5"/>
  <c r="BL11" i="5"/>
  <c r="BL14" i="5"/>
  <c r="BL16" i="5"/>
  <c r="BL18" i="5"/>
  <c r="BL20" i="5"/>
  <c r="BL22" i="5"/>
  <c r="S5" i="3"/>
  <c r="S6" i="5"/>
  <c r="E26" i="5"/>
  <c r="F26" i="5"/>
  <c r="M26" i="5"/>
  <c r="N26" i="5"/>
  <c r="O26" i="5"/>
  <c r="P26" i="5"/>
  <c r="Q26" i="5"/>
  <c r="R26" i="5"/>
  <c r="V26" i="5"/>
  <c r="W26" i="5"/>
  <c r="X26" i="5"/>
  <c r="Y26" i="5"/>
  <c r="Z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N26" i="5"/>
  <c r="DO26" i="5"/>
  <c r="DP26" i="5"/>
  <c r="DQ26" i="5"/>
  <c r="DR26" i="5"/>
  <c r="DS26" i="5"/>
  <c r="DT26" i="5"/>
  <c r="E27" i="5"/>
  <c r="F27" i="5"/>
  <c r="M27" i="5"/>
  <c r="N27" i="5"/>
  <c r="O27" i="5"/>
  <c r="P27" i="5"/>
  <c r="Q27" i="5"/>
  <c r="R27" i="5"/>
  <c r="V27" i="5"/>
  <c r="W27" i="5"/>
  <c r="X27" i="5"/>
  <c r="Y27" i="5"/>
  <c r="Z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CJ27" i="5"/>
  <c r="CN27" i="5"/>
  <c r="CO27" i="5"/>
  <c r="CP27" i="5"/>
  <c r="CQ27" i="5"/>
  <c r="E28" i="5"/>
  <c r="F28" i="5"/>
  <c r="M28" i="5"/>
  <c r="N28" i="5"/>
  <c r="O28" i="5"/>
  <c r="P28" i="5"/>
  <c r="Q28" i="5"/>
  <c r="R28" i="5"/>
  <c r="V28" i="5"/>
  <c r="W28" i="5"/>
  <c r="X28" i="5"/>
  <c r="Y28" i="5"/>
  <c r="Z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CJ28" i="5"/>
  <c r="CN28" i="5"/>
  <c r="CO28" i="5"/>
  <c r="CP28" i="5"/>
  <c r="CQ28" i="5"/>
  <c r="E29" i="5"/>
  <c r="F29" i="5"/>
  <c r="M29" i="5"/>
  <c r="N29" i="5"/>
  <c r="O29" i="5"/>
  <c r="P29" i="5"/>
  <c r="Q29" i="5"/>
  <c r="R29" i="5"/>
  <c r="V29" i="5"/>
  <c r="W29" i="5"/>
  <c r="X29" i="5"/>
  <c r="Y29" i="5"/>
  <c r="Z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CJ29" i="5"/>
  <c r="CN29" i="5"/>
  <c r="CO29" i="5"/>
  <c r="CP29" i="5"/>
  <c r="CQ29" i="5"/>
  <c r="E30" i="5"/>
  <c r="F30" i="5"/>
  <c r="M30" i="5"/>
  <c r="N30" i="5"/>
  <c r="O30" i="5"/>
  <c r="P30" i="5"/>
  <c r="Q30" i="5"/>
  <c r="R30" i="5"/>
  <c r="V30" i="5"/>
  <c r="W30" i="5"/>
  <c r="X30" i="5"/>
  <c r="Y30" i="5"/>
  <c r="Z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CJ30" i="5"/>
  <c r="CN30" i="5"/>
  <c r="CO30" i="5"/>
  <c r="CP30" i="5"/>
  <c r="CQ30" i="5"/>
  <c r="E31" i="5"/>
  <c r="F31" i="5"/>
  <c r="M31" i="5"/>
  <c r="N31" i="5"/>
  <c r="O31" i="5"/>
  <c r="P31" i="5"/>
  <c r="Q31" i="5"/>
  <c r="R31" i="5"/>
  <c r="V31" i="5"/>
  <c r="W31" i="5"/>
  <c r="X31" i="5"/>
  <c r="Y31" i="5"/>
  <c r="Z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CJ31" i="5"/>
  <c r="CN31" i="5"/>
  <c r="CO31" i="5"/>
  <c r="CP31" i="5"/>
  <c r="CQ31" i="5"/>
  <c r="E32" i="5"/>
  <c r="F32" i="5"/>
  <c r="M32" i="5"/>
  <c r="N32" i="5"/>
  <c r="O32" i="5"/>
  <c r="P32" i="5"/>
  <c r="Q32" i="5"/>
  <c r="R32" i="5"/>
  <c r="V32" i="5"/>
  <c r="W32" i="5"/>
  <c r="X32" i="5"/>
  <c r="Y32" i="5"/>
  <c r="Z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CJ32" i="5"/>
  <c r="CN32" i="5"/>
  <c r="CO32" i="5"/>
  <c r="CP32" i="5"/>
  <c r="CQ32" i="5"/>
  <c r="E33" i="5"/>
  <c r="F33" i="5"/>
  <c r="M33" i="5"/>
  <c r="N33" i="5"/>
  <c r="O33" i="5"/>
  <c r="P33" i="5"/>
  <c r="Q33" i="5"/>
  <c r="R33" i="5"/>
  <c r="V33" i="5"/>
  <c r="W33" i="5"/>
  <c r="X33" i="5"/>
  <c r="Y33" i="5"/>
  <c r="Z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CJ33" i="5"/>
  <c r="CN33" i="5"/>
  <c r="CO33" i="5"/>
  <c r="CP33" i="5"/>
  <c r="CQ33" i="5"/>
  <c r="E34" i="5"/>
  <c r="F34" i="5"/>
  <c r="M34" i="5"/>
  <c r="N34" i="5"/>
  <c r="O34" i="5"/>
  <c r="P34" i="5"/>
  <c r="Q34" i="5"/>
  <c r="R34" i="5"/>
  <c r="V34" i="5"/>
  <c r="W34" i="5"/>
  <c r="X34" i="5"/>
  <c r="Y34" i="5"/>
  <c r="Z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CJ34" i="5"/>
  <c r="CN34" i="5"/>
  <c r="CO34" i="5"/>
  <c r="CP34" i="5"/>
  <c r="CQ34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V35" i="5"/>
  <c r="W35" i="5"/>
  <c r="X35" i="5"/>
  <c r="Y35" i="5"/>
  <c r="Z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CJ35" i="5"/>
  <c r="CN35" i="5"/>
  <c r="CO35" i="5"/>
  <c r="CP35" i="5"/>
  <c r="CQ35" i="5"/>
  <c r="T35" i="5"/>
  <c r="DV35" i="5"/>
  <c r="E36" i="5"/>
  <c r="F36" i="5"/>
  <c r="M36" i="5"/>
  <c r="N36" i="5"/>
  <c r="O36" i="5"/>
  <c r="P36" i="5"/>
  <c r="Q36" i="5"/>
  <c r="R36" i="5"/>
  <c r="V36" i="5"/>
  <c r="W36" i="5"/>
  <c r="X36" i="5"/>
  <c r="Y36" i="5"/>
  <c r="Z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BT36" i="5"/>
  <c r="BU36" i="5"/>
  <c r="BV36" i="5"/>
  <c r="BW36" i="5"/>
  <c r="BX36" i="5"/>
  <c r="BY36" i="5"/>
  <c r="BZ36" i="5"/>
  <c r="CA36" i="5"/>
  <c r="CB36" i="5"/>
  <c r="CC36" i="5"/>
  <c r="CD36" i="5"/>
  <c r="CE36" i="5"/>
  <c r="CF36" i="5"/>
  <c r="CH36" i="5"/>
  <c r="CI36" i="5"/>
  <c r="CJ36" i="5"/>
  <c r="CK36" i="5"/>
  <c r="CL36" i="5"/>
  <c r="CM36" i="5"/>
  <c r="CN36" i="5"/>
  <c r="CO36" i="5"/>
  <c r="CP36" i="5"/>
  <c r="CQ36" i="5"/>
  <c r="CR36" i="5"/>
  <c r="CS36" i="5"/>
  <c r="CT36" i="5"/>
  <c r="CU36" i="5"/>
  <c r="CV36" i="5"/>
  <c r="CW36" i="5"/>
  <c r="CX36" i="5"/>
  <c r="CY36" i="5"/>
  <c r="CZ36" i="5"/>
  <c r="DA36" i="5"/>
  <c r="DB36" i="5"/>
  <c r="DC36" i="5"/>
  <c r="DD36" i="5"/>
  <c r="DE36" i="5"/>
  <c r="DF36" i="5"/>
  <c r="DG36" i="5"/>
  <c r="DH36" i="5"/>
  <c r="DI36" i="5"/>
  <c r="DJ36" i="5"/>
  <c r="DK36" i="5"/>
  <c r="DL36" i="5"/>
  <c r="DM36" i="5"/>
  <c r="DN36" i="5"/>
  <c r="DO36" i="5"/>
  <c r="DP36" i="5"/>
  <c r="DQ36" i="5"/>
  <c r="DR36" i="5"/>
  <c r="DS36" i="5"/>
  <c r="DT36" i="5"/>
  <c r="E37" i="5"/>
  <c r="F37" i="5"/>
  <c r="M37" i="5"/>
  <c r="N37" i="5"/>
  <c r="O37" i="5"/>
  <c r="P37" i="5"/>
  <c r="Q37" i="5"/>
  <c r="R37" i="5"/>
  <c r="V37" i="5"/>
  <c r="W37" i="5"/>
  <c r="X37" i="5"/>
  <c r="Y37" i="5"/>
  <c r="Z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CJ37" i="5"/>
  <c r="CN37" i="5"/>
  <c r="CO37" i="5"/>
  <c r="CP37" i="5"/>
  <c r="CQ37" i="5"/>
  <c r="E38" i="5"/>
  <c r="F38" i="5"/>
  <c r="M38" i="5"/>
  <c r="N38" i="5"/>
  <c r="O38" i="5"/>
  <c r="P38" i="5"/>
  <c r="Q38" i="5"/>
  <c r="R38" i="5"/>
  <c r="V38" i="5"/>
  <c r="W38" i="5"/>
  <c r="X38" i="5"/>
  <c r="Y38" i="5"/>
  <c r="Z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CJ38" i="5"/>
  <c r="CN38" i="5"/>
  <c r="CO38" i="5"/>
  <c r="CP38" i="5"/>
  <c r="CQ38" i="5"/>
  <c r="E39" i="5"/>
  <c r="F39" i="5"/>
  <c r="M39" i="5"/>
  <c r="N39" i="5"/>
  <c r="O39" i="5"/>
  <c r="P39" i="5"/>
  <c r="Q39" i="5"/>
  <c r="R39" i="5"/>
  <c r="V39" i="5"/>
  <c r="W39" i="5"/>
  <c r="X39" i="5"/>
  <c r="Y39" i="5"/>
  <c r="Z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CJ39" i="5"/>
  <c r="CN39" i="5"/>
  <c r="CO39" i="5"/>
  <c r="CP39" i="5"/>
  <c r="CQ39" i="5"/>
  <c r="E40" i="5"/>
  <c r="F40" i="5"/>
  <c r="M40" i="5"/>
  <c r="N40" i="5"/>
  <c r="O40" i="5"/>
  <c r="P40" i="5"/>
  <c r="Q40" i="5"/>
  <c r="R40" i="5"/>
  <c r="V40" i="5"/>
  <c r="W40" i="5"/>
  <c r="X40" i="5"/>
  <c r="Y40" i="5"/>
  <c r="Z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CJ40" i="5"/>
  <c r="CN40" i="5"/>
  <c r="CO40" i="5"/>
  <c r="CP40" i="5"/>
  <c r="CQ40" i="5"/>
  <c r="E41" i="5"/>
  <c r="F41" i="5"/>
  <c r="M41" i="5"/>
  <c r="N41" i="5"/>
  <c r="O41" i="5"/>
  <c r="P41" i="5"/>
  <c r="Q41" i="5"/>
  <c r="R41" i="5"/>
  <c r="V41" i="5"/>
  <c r="W41" i="5"/>
  <c r="X41" i="5"/>
  <c r="Y41" i="5"/>
  <c r="Z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CJ41" i="5"/>
  <c r="CN41" i="5"/>
  <c r="CO41" i="5"/>
  <c r="CP41" i="5"/>
  <c r="CQ41" i="5"/>
  <c r="E42" i="5"/>
  <c r="F42" i="5"/>
  <c r="M42" i="5"/>
  <c r="N42" i="5"/>
  <c r="O42" i="5"/>
  <c r="P42" i="5"/>
  <c r="Q42" i="5"/>
  <c r="R42" i="5"/>
  <c r="V42" i="5"/>
  <c r="W42" i="5"/>
  <c r="X42" i="5"/>
  <c r="Y42" i="5"/>
  <c r="Z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CJ42" i="5"/>
  <c r="CN42" i="5"/>
  <c r="CO42" i="5"/>
  <c r="CP42" i="5"/>
  <c r="CQ42" i="5"/>
  <c r="E43" i="5"/>
  <c r="F43" i="5"/>
  <c r="M43" i="5"/>
  <c r="N43" i="5"/>
  <c r="O43" i="5"/>
  <c r="P43" i="5"/>
  <c r="Q43" i="5"/>
  <c r="R43" i="5"/>
  <c r="V43" i="5"/>
  <c r="W43" i="5"/>
  <c r="X43" i="5"/>
  <c r="Y43" i="5"/>
  <c r="Z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CJ43" i="5"/>
  <c r="CN43" i="5"/>
  <c r="CO43" i="5"/>
  <c r="CP43" i="5"/>
  <c r="CQ43" i="5"/>
  <c r="E44" i="5"/>
  <c r="F44" i="5"/>
  <c r="M44" i="5"/>
  <c r="N44" i="5"/>
  <c r="O44" i="5"/>
  <c r="P44" i="5"/>
  <c r="Q44" i="5"/>
  <c r="R44" i="5"/>
  <c r="V44" i="5"/>
  <c r="W44" i="5"/>
  <c r="X44" i="5"/>
  <c r="Y44" i="5"/>
  <c r="Z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CJ44" i="5"/>
  <c r="CN44" i="5"/>
  <c r="CO44" i="5"/>
  <c r="CP44" i="5"/>
  <c r="CQ44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V45" i="5"/>
  <c r="W45" i="5"/>
  <c r="X45" i="5"/>
  <c r="Y45" i="5"/>
  <c r="Z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CJ45" i="5"/>
  <c r="CN45" i="5"/>
  <c r="CO45" i="5"/>
  <c r="CP45" i="5"/>
  <c r="CQ45" i="5"/>
  <c r="T45" i="5"/>
  <c r="DV45" i="5"/>
  <c r="C26" i="3"/>
  <c r="C35" i="3" s="1"/>
  <c r="D8" i="5"/>
  <c r="AQ8" i="5" s="1"/>
  <c r="D11" i="6"/>
  <c r="B67" i="13"/>
  <c r="E68" i="13"/>
  <c r="E67" i="13"/>
  <c r="CG40" i="6"/>
  <c r="CG51" i="6"/>
  <c r="BK15" i="6"/>
  <c r="BI5" i="6"/>
  <c r="BL6" i="6"/>
  <c r="BL8" i="6"/>
  <c r="BL10" i="6"/>
  <c r="BL12" i="6"/>
  <c r="BL14" i="6"/>
  <c r="BL15" i="6"/>
  <c r="BL16" i="6"/>
  <c r="BL17" i="6"/>
  <c r="BL19" i="6"/>
  <c r="BL21" i="6"/>
  <c r="BL23" i="6"/>
  <c r="BL25" i="6"/>
  <c r="BL27" i="6"/>
  <c r="BJ6" i="6"/>
  <c r="BJ8" i="6"/>
  <c r="BJ10" i="6"/>
  <c r="BJ12" i="6"/>
  <c r="BJ14" i="6"/>
  <c r="BJ15" i="6"/>
  <c r="BJ16" i="6"/>
  <c r="BJ17" i="6"/>
  <c r="BJ19" i="6"/>
  <c r="BJ21" i="6"/>
  <c r="BJ23" i="6"/>
  <c r="BJ25" i="6"/>
  <c r="BJ27" i="6"/>
  <c r="AQ34" i="6"/>
  <c r="AQ32" i="6"/>
  <c r="E30" i="6"/>
  <c r="F30" i="6"/>
  <c r="M30" i="6"/>
  <c r="N30" i="6"/>
  <c r="O30" i="6"/>
  <c r="P30" i="6"/>
  <c r="Q30" i="6"/>
  <c r="R30" i="6"/>
  <c r="V30" i="6"/>
  <c r="W30" i="6"/>
  <c r="X30" i="6"/>
  <c r="Y30" i="6"/>
  <c r="Z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CJ30" i="6"/>
  <c r="CN30" i="6"/>
  <c r="CO30" i="6"/>
  <c r="CP30" i="6"/>
  <c r="CQ30" i="6"/>
  <c r="E31" i="6"/>
  <c r="F31" i="6"/>
  <c r="M31" i="6"/>
  <c r="N31" i="6"/>
  <c r="O31" i="6"/>
  <c r="P31" i="6"/>
  <c r="Q31" i="6"/>
  <c r="R31" i="6"/>
  <c r="V31" i="6"/>
  <c r="W31" i="6"/>
  <c r="X31" i="6"/>
  <c r="Y31" i="6"/>
  <c r="Z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AS31" i="6"/>
  <c r="AT31" i="6"/>
  <c r="CJ31" i="6"/>
  <c r="CN31" i="6"/>
  <c r="CO31" i="6"/>
  <c r="CP31" i="6"/>
  <c r="CQ31" i="6"/>
  <c r="E32" i="6"/>
  <c r="F32" i="6"/>
  <c r="M32" i="6"/>
  <c r="N32" i="6"/>
  <c r="O32" i="6"/>
  <c r="P32" i="6"/>
  <c r="Q32" i="6"/>
  <c r="R32" i="6"/>
  <c r="V32" i="6"/>
  <c r="W32" i="6"/>
  <c r="X32" i="6"/>
  <c r="Y32" i="6"/>
  <c r="Z32" i="6"/>
  <c r="AB32" i="6"/>
  <c r="AC32" i="6"/>
  <c r="AD32" i="6"/>
  <c r="AE32" i="6"/>
  <c r="AF32" i="6"/>
  <c r="AG32" i="6"/>
  <c r="AH32" i="6"/>
  <c r="AI32" i="6"/>
  <c r="AJ32" i="6"/>
  <c r="AK32" i="6"/>
  <c r="AL32" i="6"/>
  <c r="AN32" i="6"/>
  <c r="AO32" i="6"/>
  <c r="AP32" i="6"/>
  <c r="AR32" i="6"/>
  <c r="AS32" i="6"/>
  <c r="AT32" i="6"/>
  <c r="CJ32" i="6"/>
  <c r="CN32" i="6"/>
  <c r="CO32" i="6"/>
  <c r="CP32" i="6"/>
  <c r="CQ32" i="6"/>
  <c r="E33" i="6"/>
  <c r="F33" i="6"/>
  <c r="M33" i="6"/>
  <c r="N33" i="6"/>
  <c r="O33" i="6"/>
  <c r="P33" i="6"/>
  <c r="Q33" i="6"/>
  <c r="R33" i="6"/>
  <c r="V33" i="6"/>
  <c r="W33" i="6"/>
  <c r="X33" i="6"/>
  <c r="Y33" i="6"/>
  <c r="Z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CJ33" i="6"/>
  <c r="CN33" i="6"/>
  <c r="CO33" i="6"/>
  <c r="CP33" i="6"/>
  <c r="CQ33" i="6"/>
  <c r="E34" i="6"/>
  <c r="F34" i="6"/>
  <c r="M34" i="6"/>
  <c r="N34" i="6"/>
  <c r="O34" i="6"/>
  <c r="P34" i="6"/>
  <c r="Q34" i="6"/>
  <c r="R34" i="6"/>
  <c r="V34" i="6"/>
  <c r="W34" i="6"/>
  <c r="X34" i="6"/>
  <c r="Y34" i="6"/>
  <c r="Z34" i="6"/>
  <c r="AB34" i="6"/>
  <c r="AC34" i="6"/>
  <c r="AD34" i="6"/>
  <c r="AE34" i="6"/>
  <c r="AF34" i="6"/>
  <c r="AG34" i="6"/>
  <c r="AH34" i="6"/>
  <c r="AI34" i="6"/>
  <c r="AJ34" i="6"/>
  <c r="AK34" i="6"/>
  <c r="AL34" i="6"/>
  <c r="AN34" i="6"/>
  <c r="AO34" i="6"/>
  <c r="AP34" i="6"/>
  <c r="AR34" i="6"/>
  <c r="AS34" i="6"/>
  <c r="AT34" i="6"/>
  <c r="CJ34" i="6"/>
  <c r="CN34" i="6"/>
  <c r="CO34" i="6"/>
  <c r="CP34" i="6"/>
  <c r="CQ34" i="6"/>
  <c r="E35" i="6"/>
  <c r="F35" i="6"/>
  <c r="M35" i="6"/>
  <c r="N35" i="6"/>
  <c r="O35" i="6"/>
  <c r="P35" i="6"/>
  <c r="Q35" i="6"/>
  <c r="R35" i="6"/>
  <c r="V35" i="6"/>
  <c r="W35" i="6"/>
  <c r="X35" i="6"/>
  <c r="Y35" i="6"/>
  <c r="Z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CJ35" i="6"/>
  <c r="CN35" i="6"/>
  <c r="CO35" i="6"/>
  <c r="CP35" i="6"/>
  <c r="CQ35" i="6"/>
  <c r="E36" i="6"/>
  <c r="F36" i="6"/>
  <c r="M36" i="6"/>
  <c r="N36" i="6"/>
  <c r="O36" i="6"/>
  <c r="P36" i="6"/>
  <c r="Q36" i="6"/>
  <c r="R36" i="6"/>
  <c r="V36" i="6"/>
  <c r="W36" i="6"/>
  <c r="X36" i="6"/>
  <c r="Y36" i="6"/>
  <c r="Z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CJ36" i="6"/>
  <c r="CN36" i="6"/>
  <c r="CO36" i="6"/>
  <c r="CP36" i="6"/>
  <c r="CQ36" i="6"/>
  <c r="E37" i="6"/>
  <c r="F37" i="6"/>
  <c r="M37" i="6"/>
  <c r="N37" i="6"/>
  <c r="O37" i="6"/>
  <c r="P37" i="6"/>
  <c r="Q37" i="6"/>
  <c r="R37" i="6"/>
  <c r="V37" i="6"/>
  <c r="W37" i="6"/>
  <c r="X37" i="6"/>
  <c r="Y37" i="6"/>
  <c r="Z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CJ37" i="6"/>
  <c r="CN37" i="6"/>
  <c r="CO37" i="6"/>
  <c r="CP37" i="6"/>
  <c r="CQ37" i="6"/>
  <c r="E38" i="6"/>
  <c r="F38" i="6"/>
  <c r="M38" i="6"/>
  <c r="N38" i="6"/>
  <c r="O38" i="6"/>
  <c r="P38" i="6"/>
  <c r="Q38" i="6"/>
  <c r="R38" i="6"/>
  <c r="V38" i="6"/>
  <c r="W38" i="6"/>
  <c r="X38" i="6"/>
  <c r="Y38" i="6"/>
  <c r="Z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CJ38" i="6"/>
  <c r="CN38" i="6"/>
  <c r="CO38" i="6"/>
  <c r="CP38" i="6"/>
  <c r="CQ38" i="6"/>
  <c r="E39" i="6"/>
  <c r="F39" i="6"/>
  <c r="M39" i="6"/>
  <c r="N39" i="6"/>
  <c r="O39" i="6"/>
  <c r="P39" i="6"/>
  <c r="Q39" i="6"/>
  <c r="R39" i="6"/>
  <c r="V39" i="6"/>
  <c r="W39" i="6"/>
  <c r="X39" i="6"/>
  <c r="Y39" i="6"/>
  <c r="Z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CJ39" i="6"/>
  <c r="CN39" i="6"/>
  <c r="CO39" i="6"/>
  <c r="CP39" i="6"/>
  <c r="CQ39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V40" i="6"/>
  <c r="W40" i="6"/>
  <c r="X40" i="6"/>
  <c r="Y40" i="6"/>
  <c r="Z40" i="6"/>
  <c r="AB40" i="6"/>
  <c r="AC40" i="6"/>
  <c r="AD40" i="6"/>
  <c r="AE40" i="6"/>
  <c r="AF40" i="6"/>
  <c r="AG40" i="6"/>
  <c r="AH40" i="6"/>
  <c r="AI40" i="6"/>
  <c r="AJ40" i="6"/>
  <c r="AK40" i="6"/>
  <c r="AL40" i="6"/>
  <c r="AU40" i="6"/>
  <c r="AV40" i="6"/>
  <c r="AW40" i="6"/>
  <c r="AX40" i="6"/>
  <c r="AY40" i="6"/>
  <c r="AZ40" i="6"/>
  <c r="BA40" i="6"/>
  <c r="BB40" i="6"/>
  <c r="BC40" i="6"/>
  <c r="BD40" i="6"/>
  <c r="BE40" i="6"/>
  <c r="BF40" i="6"/>
  <c r="BG40" i="6"/>
  <c r="AM40" i="6"/>
  <c r="AN40" i="6"/>
  <c r="AO40" i="6"/>
  <c r="AP40" i="6"/>
  <c r="AQ40" i="6"/>
  <c r="AR40" i="6"/>
  <c r="AS40" i="6"/>
  <c r="AT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H40" i="6"/>
  <c r="CI40" i="6"/>
  <c r="CJ40" i="6"/>
  <c r="CK40" i="6"/>
  <c r="CL40" i="6"/>
  <c r="CM40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DM40" i="6"/>
  <c r="DN40" i="6"/>
  <c r="DO40" i="6"/>
  <c r="DP40" i="6"/>
  <c r="DQ40" i="6"/>
  <c r="DR40" i="6"/>
  <c r="DS40" i="6"/>
  <c r="DT40" i="6"/>
  <c r="BR40" i="6"/>
  <c r="BS40" i="6"/>
  <c r="S40" i="6"/>
  <c r="T40" i="6"/>
  <c r="U40" i="6"/>
  <c r="DV40" i="6"/>
  <c r="DW40" i="6"/>
  <c r="DX40" i="6"/>
  <c r="DY40" i="6"/>
  <c r="DZ40" i="6"/>
  <c r="E41" i="6"/>
  <c r="F41" i="6"/>
  <c r="M41" i="6"/>
  <c r="N41" i="6"/>
  <c r="O41" i="6"/>
  <c r="P41" i="6"/>
  <c r="Q41" i="6"/>
  <c r="R41" i="6"/>
  <c r="V41" i="6"/>
  <c r="W41" i="6"/>
  <c r="X41" i="6"/>
  <c r="Y41" i="6"/>
  <c r="Z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CJ41" i="6"/>
  <c r="CN41" i="6"/>
  <c r="CO41" i="6"/>
  <c r="CP41" i="6"/>
  <c r="CQ41" i="6"/>
  <c r="E42" i="6"/>
  <c r="F42" i="6"/>
  <c r="M42" i="6"/>
  <c r="N42" i="6"/>
  <c r="O42" i="6"/>
  <c r="P42" i="6"/>
  <c r="Q42" i="6"/>
  <c r="R42" i="6"/>
  <c r="V42" i="6"/>
  <c r="W42" i="6"/>
  <c r="X42" i="6"/>
  <c r="Y42" i="6"/>
  <c r="Z42" i="6"/>
  <c r="AB42" i="6"/>
  <c r="AC42" i="6"/>
  <c r="AD42" i="6"/>
  <c r="AE42" i="6"/>
  <c r="AF42" i="6"/>
  <c r="AG42" i="6"/>
  <c r="AH42" i="6"/>
  <c r="AI42" i="6"/>
  <c r="AJ42" i="6"/>
  <c r="AK42" i="6"/>
  <c r="AL42" i="6"/>
  <c r="AN42" i="6"/>
  <c r="AO42" i="6"/>
  <c r="AP42" i="6"/>
  <c r="AQ42" i="6"/>
  <c r="AR42" i="6"/>
  <c r="AS42" i="6"/>
  <c r="AT42" i="6"/>
  <c r="CJ42" i="6"/>
  <c r="CN42" i="6"/>
  <c r="CO42" i="6"/>
  <c r="CP42" i="6"/>
  <c r="CQ42" i="6"/>
  <c r="E43" i="6"/>
  <c r="F43" i="6"/>
  <c r="M43" i="6"/>
  <c r="N43" i="6"/>
  <c r="O43" i="6"/>
  <c r="P43" i="6"/>
  <c r="Q43" i="6"/>
  <c r="R43" i="6"/>
  <c r="V43" i="6"/>
  <c r="W43" i="6"/>
  <c r="X43" i="6"/>
  <c r="Y43" i="6"/>
  <c r="Z43" i="6"/>
  <c r="AB43" i="6"/>
  <c r="AC43" i="6"/>
  <c r="AD43" i="6"/>
  <c r="AE43" i="6"/>
  <c r="AF43" i="6"/>
  <c r="AG43" i="6"/>
  <c r="AH43" i="6"/>
  <c r="AI43" i="6"/>
  <c r="AJ43" i="6"/>
  <c r="AK43" i="6"/>
  <c r="AL43" i="6"/>
  <c r="AN43" i="6"/>
  <c r="AO43" i="6"/>
  <c r="AP43" i="6"/>
  <c r="AQ43" i="6"/>
  <c r="AR43" i="6"/>
  <c r="AS43" i="6"/>
  <c r="AT43" i="6"/>
  <c r="CJ43" i="6"/>
  <c r="CN43" i="6"/>
  <c r="CO43" i="6"/>
  <c r="CP43" i="6"/>
  <c r="CQ43" i="6"/>
  <c r="E44" i="6"/>
  <c r="F44" i="6"/>
  <c r="M44" i="6"/>
  <c r="N44" i="6"/>
  <c r="O44" i="6"/>
  <c r="P44" i="6"/>
  <c r="Q44" i="6"/>
  <c r="R44" i="6"/>
  <c r="V44" i="6"/>
  <c r="W44" i="6"/>
  <c r="X44" i="6"/>
  <c r="Y44" i="6"/>
  <c r="Z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CJ44" i="6"/>
  <c r="CN44" i="6"/>
  <c r="CO44" i="6"/>
  <c r="CP44" i="6"/>
  <c r="CQ44" i="6"/>
  <c r="E45" i="6"/>
  <c r="F45" i="6"/>
  <c r="M45" i="6"/>
  <c r="N45" i="6"/>
  <c r="O45" i="6"/>
  <c r="P45" i="6"/>
  <c r="Q45" i="6"/>
  <c r="R45" i="6"/>
  <c r="V45" i="6"/>
  <c r="W45" i="6"/>
  <c r="X45" i="6"/>
  <c r="Y45" i="6"/>
  <c r="Z45" i="6"/>
  <c r="AB45" i="6"/>
  <c r="AC45" i="6"/>
  <c r="AD45" i="6"/>
  <c r="AE45" i="6"/>
  <c r="AF45" i="6"/>
  <c r="AG45" i="6"/>
  <c r="AH45" i="6"/>
  <c r="AI45" i="6"/>
  <c r="AJ45" i="6"/>
  <c r="AK45" i="6"/>
  <c r="AL45" i="6"/>
  <c r="AN45" i="6"/>
  <c r="AO45" i="6"/>
  <c r="AP45" i="6"/>
  <c r="AQ45" i="6"/>
  <c r="AR45" i="6"/>
  <c r="AS45" i="6"/>
  <c r="AT45" i="6"/>
  <c r="CJ45" i="6"/>
  <c r="CN45" i="6"/>
  <c r="CO45" i="6"/>
  <c r="CP45" i="6"/>
  <c r="CQ45" i="6"/>
  <c r="E46" i="6"/>
  <c r="F46" i="6"/>
  <c r="M46" i="6"/>
  <c r="N46" i="6"/>
  <c r="O46" i="6"/>
  <c r="P46" i="6"/>
  <c r="Q46" i="6"/>
  <c r="R46" i="6"/>
  <c r="V46" i="6"/>
  <c r="W46" i="6"/>
  <c r="X46" i="6"/>
  <c r="Y46" i="6"/>
  <c r="Z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CJ46" i="6"/>
  <c r="CN46" i="6"/>
  <c r="CO46" i="6"/>
  <c r="CP46" i="6"/>
  <c r="CQ46" i="6"/>
  <c r="E47" i="6"/>
  <c r="F47" i="6"/>
  <c r="M47" i="6"/>
  <c r="N47" i="6"/>
  <c r="O47" i="6"/>
  <c r="P47" i="6"/>
  <c r="Q47" i="6"/>
  <c r="R47" i="6"/>
  <c r="V47" i="6"/>
  <c r="W47" i="6"/>
  <c r="X47" i="6"/>
  <c r="Y47" i="6"/>
  <c r="Z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CJ47" i="6"/>
  <c r="CN47" i="6"/>
  <c r="CO47" i="6"/>
  <c r="CP47" i="6"/>
  <c r="CQ47" i="6"/>
  <c r="E48" i="6"/>
  <c r="F48" i="6"/>
  <c r="M48" i="6"/>
  <c r="N48" i="6"/>
  <c r="O48" i="6"/>
  <c r="P48" i="6"/>
  <c r="Q48" i="6"/>
  <c r="R48" i="6"/>
  <c r="V48" i="6"/>
  <c r="W48" i="6"/>
  <c r="X48" i="6"/>
  <c r="Y48" i="6"/>
  <c r="Z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CJ48" i="6"/>
  <c r="CN48" i="6"/>
  <c r="CO48" i="6"/>
  <c r="CP48" i="6"/>
  <c r="CQ48" i="6"/>
  <c r="E49" i="6"/>
  <c r="F49" i="6"/>
  <c r="M49" i="6"/>
  <c r="N49" i="6"/>
  <c r="O49" i="6"/>
  <c r="P49" i="6"/>
  <c r="Q49" i="6"/>
  <c r="R49" i="6"/>
  <c r="V49" i="6"/>
  <c r="W49" i="6"/>
  <c r="X49" i="6"/>
  <c r="Y49" i="6"/>
  <c r="Z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AP49" i="6"/>
  <c r="CJ49" i="6"/>
  <c r="CN49" i="6"/>
  <c r="CO49" i="6"/>
  <c r="CP49" i="6"/>
  <c r="CQ49" i="6"/>
  <c r="E50" i="6"/>
  <c r="F50" i="6"/>
  <c r="M50" i="6"/>
  <c r="N50" i="6"/>
  <c r="O50" i="6"/>
  <c r="P50" i="6"/>
  <c r="Q50" i="6"/>
  <c r="R50" i="6"/>
  <c r="V50" i="6"/>
  <c r="W50" i="6"/>
  <c r="X50" i="6"/>
  <c r="Y50" i="6"/>
  <c r="Z50" i="6"/>
  <c r="AB50" i="6"/>
  <c r="AC50" i="6"/>
  <c r="AD50" i="6"/>
  <c r="AE50" i="6"/>
  <c r="AF50" i="6"/>
  <c r="AG50" i="6"/>
  <c r="AH50" i="6"/>
  <c r="AI50" i="6"/>
  <c r="AJ50" i="6"/>
  <c r="AK50" i="6"/>
  <c r="AL50" i="6"/>
  <c r="AN50" i="6"/>
  <c r="AO50" i="6"/>
  <c r="AP50" i="6"/>
  <c r="CJ50" i="6"/>
  <c r="CN50" i="6"/>
  <c r="CO50" i="6"/>
  <c r="CP50" i="6"/>
  <c r="CQ50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V51" i="6"/>
  <c r="W51" i="6"/>
  <c r="X51" i="6"/>
  <c r="Y51" i="6"/>
  <c r="Z51" i="6"/>
  <c r="AB51" i="6"/>
  <c r="AC51" i="6"/>
  <c r="AD51" i="6"/>
  <c r="AE51" i="6"/>
  <c r="AF51" i="6"/>
  <c r="AG51" i="6"/>
  <c r="AH51" i="6"/>
  <c r="AI51" i="6"/>
  <c r="AJ51" i="6"/>
  <c r="AK51" i="6"/>
  <c r="AL51" i="6"/>
  <c r="AU51" i="6"/>
  <c r="AV51" i="6"/>
  <c r="AW51" i="6"/>
  <c r="AX51" i="6"/>
  <c r="AY51" i="6"/>
  <c r="AZ51" i="6"/>
  <c r="BA51" i="6"/>
  <c r="BB51" i="6"/>
  <c r="BC51" i="6"/>
  <c r="BD51" i="6"/>
  <c r="BE51" i="6"/>
  <c r="BF51" i="6"/>
  <c r="BG51" i="6"/>
  <c r="AM51" i="6"/>
  <c r="AN51" i="6"/>
  <c r="AO51" i="6"/>
  <c r="AP51" i="6"/>
  <c r="AQ51" i="6"/>
  <c r="AR51" i="6"/>
  <c r="AS51" i="6"/>
  <c r="AT51" i="6"/>
  <c r="BT51" i="6"/>
  <c r="BU51" i="6"/>
  <c r="BV51" i="6"/>
  <c r="BW51" i="6"/>
  <c r="BX51" i="6"/>
  <c r="BY51" i="6"/>
  <c r="BZ51" i="6"/>
  <c r="CA51" i="6"/>
  <c r="CB51" i="6"/>
  <c r="CC51" i="6"/>
  <c r="CD51" i="6"/>
  <c r="CE51" i="6"/>
  <c r="CF51" i="6"/>
  <c r="CH51" i="6"/>
  <c r="CI51" i="6"/>
  <c r="CJ51" i="6"/>
  <c r="CK51" i="6"/>
  <c r="CL51" i="6"/>
  <c r="CM51" i="6"/>
  <c r="CN51" i="6"/>
  <c r="CO51" i="6"/>
  <c r="CP51" i="6"/>
  <c r="CQ51" i="6"/>
  <c r="CR51" i="6"/>
  <c r="CS51" i="6"/>
  <c r="CT51" i="6"/>
  <c r="CU51" i="6"/>
  <c r="CV51" i="6"/>
  <c r="CW51" i="6"/>
  <c r="CX51" i="6"/>
  <c r="CY51" i="6"/>
  <c r="CZ51" i="6"/>
  <c r="DA51" i="6"/>
  <c r="DB51" i="6"/>
  <c r="DC51" i="6"/>
  <c r="DD51" i="6"/>
  <c r="DE51" i="6"/>
  <c r="DF51" i="6"/>
  <c r="DG51" i="6"/>
  <c r="DH51" i="6"/>
  <c r="DI51" i="6"/>
  <c r="DJ51" i="6"/>
  <c r="DK51" i="6"/>
  <c r="DL51" i="6"/>
  <c r="DM51" i="6"/>
  <c r="DN51" i="6"/>
  <c r="DO51" i="6"/>
  <c r="DP51" i="6"/>
  <c r="DQ51" i="6"/>
  <c r="DR51" i="6"/>
  <c r="DS51" i="6"/>
  <c r="DT51" i="6"/>
  <c r="BR51" i="6"/>
  <c r="BS51" i="6"/>
  <c r="S51" i="6"/>
  <c r="T51" i="6"/>
  <c r="U51" i="6"/>
  <c r="DV51" i="6"/>
  <c r="DW51" i="6"/>
  <c r="DX51" i="6"/>
  <c r="DY51" i="6"/>
  <c r="DZ51" i="6"/>
  <c r="C30" i="6"/>
  <c r="C41" i="6" s="1"/>
  <c r="C31" i="6"/>
  <c r="C42" i="6" s="1"/>
  <c r="C32" i="6"/>
  <c r="C43" i="6" s="1"/>
  <c r="C33" i="6"/>
  <c r="C44" i="6" s="1"/>
  <c r="C34" i="6"/>
  <c r="C45" i="6" s="1"/>
  <c r="C35" i="6"/>
  <c r="C46" i="6" s="1"/>
  <c r="C36" i="6"/>
  <c r="C47" i="6" s="1"/>
  <c r="C37" i="6"/>
  <c r="C48" i="6" s="1"/>
  <c r="C38" i="6"/>
  <c r="C49" i="6" s="1"/>
  <c r="C39" i="6"/>
  <c r="C50" i="6" s="1"/>
  <c r="C40" i="6"/>
  <c r="C51" i="6" s="1"/>
  <c r="D17" i="6"/>
  <c r="D28" i="6"/>
  <c r="AQ28" i="6" s="1"/>
  <c r="D27" i="6"/>
  <c r="D26" i="6"/>
  <c r="AQ26" i="6" s="1"/>
  <c r="D25" i="6"/>
  <c r="AQ25" i="6" s="1"/>
  <c r="D24" i="6"/>
  <c r="AQ24" i="6" s="1"/>
  <c r="D23" i="6"/>
  <c r="AQ23" i="6" s="1"/>
  <c r="D22" i="6"/>
  <c r="D21" i="6"/>
  <c r="D20" i="6"/>
  <c r="D19" i="6"/>
  <c r="AQ19" i="6" s="1"/>
  <c r="D18" i="6"/>
  <c r="AQ18" i="6" s="1"/>
  <c r="D5" i="6"/>
  <c r="AQ5" i="6" s="1"/>
  <c r="D6" i="3"/>
  <c r="G5" i="3" s="1"/>
  <c r="D4" i="6"/>
  <c r="D6" i="6"/>
  <c r="D7" i="6"/>
  <c r="D8" i="6"/>
  <c r="G7" i="6" s="1"/>
  <c r="D10" i="6"/>
  <c r="AQ10" i="6" s="1"/>
  <c r="AQ11" i="6"/>
  <c r="D12" i="6"/>
  <c r="AQ12" i="6" s="1"/>
  <c r="D13" i="6"/>
  <c r="AQ13" i="6" s="1"/>
  <c r="AS13" i="6" s="1"/>
  <c r="D14" i="6"/>
  <c r="D39" i="6" s="1"/>
  <c r="D15" i="6"/>
  <c r="D9" i="6"/>
  <c r="DV3" i="3"/>
  <c r="DY4" i="3" s="1"/>
  <c r="DW3" i="3"/>
  <c r="DY3" i="3" s="1"/>
  <c r="DX3" i="3"/>
  <c r="DZ3" i="3" s="1"/>
  <c r="DW4" i="3"/>
  <c r="DX4" i="3"/>
  <c r="DZ4" i="3"/>
  <c r="DW6" i="3"/>
  <c r="DW27" i="3" s="1"/>
  <c r="DX6" i="3"/>
  <c r="DX36" i="3" s="1"/>
  <c r="DW8" i="3"/>
  <c r="DW29" i="3" s="1"/>
  <c r="DX8" i="3"/>
  <c r="DW10" i="3"/>
  <c r="DW31" i="3" s="1"/>
  <c r="DX10" i="3"/>
  <c r="DX40" i="3" s="1"/>
  <c r="DW12" i="3"/>
  <c r="DW33" i="3" s="1"/>
  <c r="DX12" i="3"/>
  <c r="DV13" i="3"/>
  <c r="DV43" i="3" s="1"/>
  <c r="DV14" i="3"/>
  <c r="DY15" i="3" s="1"/>
  <c r="DW14" i="3"/>
  <c r="DX14" i="3"/>
  <c r="DZ14" i="3"/>
  <c r="DW15" i="3"/>
  <c r="DX15" i="3"/>
  <c r="DZ15" i="3"/>
  <c r="DW17" i="3"/>
  <c r="DX17" i="3"/>
  <c r="DW19" i="3"/>
  <c r="DX19" i="3"/>
  <c r="DW21" i="3"/>
  <c r="DX21" i="3"/>
  <c r="DW23" i="3"/>
  <c r="DX23" i="3"/>
  <c r="DV24" i="3"/>
  <c r="DX27" i="3"/>
  <c r="DX29" i="3"/>
  <c r="DX33" i="3"/>
  <c r="DW36" i="3"/>
  <c r="DX38" i="3"/>
  <c r="DW40" i="3"/>
  <c r="DX42" i="3"/>
  <c r="X35" i="3"/>
  <c r="Y35" i="3"/>
  <c r="Z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R35" i="3"/>
  <c r="AS35" i="3"/>
  <c r="AT35" i="3"/>
  <c r="CJ35" i="3"/>
  <c r="CN35" i="3"/>
  <c r="CO35" i="3"/>
  <c r="CP35" i="3"/>
  <c r="CQ35" i="3"/>
  <c r="X36" i="3"/>
  <c r="Y36" i="3"/>
  <c r="Z36" i="3"/>
  <c r="AB36" i="3"/>
  <c r="AC36" i="3"/>
  <c r="AD36" i="3"/>
  <c r="AE36" i="3"/>
  <c r="AF36" i="3"/>
  <c r="AG36" i="3"/>
  <c r="AH36" i="3"/>
  <c r="AI36" i="3"/>
  <c r="AJ36" i="3"/>
  <c r="AK36" i="3"/>
  <c r="AL36" i="3"/>
  <c r="AN36" i="3"/>
  <c r="AO36" i="3"/>
  <c r="AP36" i="3"/>
  <c r="AR36" i="3"/>
  <c r="AS36" i="3"/>
  <c r="AT36" i="3"/>
  <c r="CJ36" i="3"/>
  <c r="CN36" i="3"/>
  <c r="CO36" i="3"/>
  <c r="CP36" i="3"/>
  <c r="CQ36" i="3"/>
  <c r="X37" i="3"/>
  <c r="Y37" i="3"/>
  <c r="Z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R37" i="3"/>
  <c r="AS37" i="3"/>
  <c r="AT37" i="3"/>
  <c r="CJ37" i="3"/>
  <c r="CN37" i="3"/>
  <c r="CO37" i="3"/>
  <c r="CP37" i="3"/>
  <c r="CQ37" i="3"/>
  <c r="X38" i="3"/>
  <c r="Y38" i="3"/>
  <c r="Z38" i="3"/>
  <c r="AB38" i="3"/>
  <c r="AC38" i="3"/>
  <c r="AD38" i="3"/>
  <c r="AE38" i="3"/>
  <c r="AF38" i="3"/>
  <c r="AG38" i="3"/>
  <c r="AH38" i="3"/>
  <c r="AI38" i="3"/>
  <c r="AJ38" i="3"/>
  <c r="AK38" i="3"/>
  <c r="AL38" i="3"/>
  <c r="AN38" i="3"/>
  <c r="AO38" i="3"/>
  <c r="AP38" i="3"/>
  <c r="AQ38" i="3"/>
  <c r="AR38" i="3"/>
  <c r="AS38" i="3"/>
  <c r="AT38" i="3"/>
  <c r="CJ38" i="3"/>
  <c r="CN38" i="3"/>
  <c r="CO38" i="3"/>
  <c r="CP38" i="3"/>
  <c r="CQ38" i="3"/>
  <c r="X39" i="3"/>
  <c r="Y39" i="3"/>
  <c r="Z39" i="3"/>
  <c r="AB39" i="3"/>
  <c r="AC39" i="3"/>
  <c r="AD39" i="3"/>
  <c r="AE39" i="3"/>
  <c r="AF39" i="3"/>
  <c r="AG39" i="3"/>
  <c r="AH39" i="3"/>
  <c r="AI39" i="3"/>
  <c r="AJ39" i="3"/>
  <c r="AK39" i="3"/>
  <c r="AL39" i="3"/>
  <c r="AN39" i="3"/>
  <c r="AO39" i="3"/>
  <c r="AP39" i="3"/>
  <c r="AQ39" i="3"/>
  <c r="AR39" i="3"/>
  <c r="AS39" i="3"/>
  <c r="AT39" i="3"/>
  <c r="CJ39" i="3"/>
  <c r="CN39" i="3"/>
  <c r="CO39" i="3"/>
  <c r="CP39" i="3"/>
  <c r="CQ39" i="3"/>
  <c r="X40" i="3"/>
  <c r="Y40" i="3"/>
  <c r="Z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R40" i="3"/>
  <c r="AS40" i="3"/>
  <c r="AT40" i="3"/>
  <c r="CJ40" i="3"/>
  <c r="CN40" i="3"/>
  <c r="CO40" i="3"/>
  <c r="CP40" i="3"/>
  <c r="CQ40" i="3"/>
  <c r="X41" i="3"/>
  <c r="Y41" i="3"/>
  <c r="Z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R41" i="3"/>
  <c r="AS41" i="3"/>
  <c r="AT41" i="3"/>
  <c r="CJ41" i="3"/>
  <c r="CN41" i="3"/>
  <c r="CO41" i="3"/>
  <c r="CP41" i="3"/>
  <c r="CQ41" i="3"/>
  <c r="X42" i="3"/>
  <c r="Y42" i="3"/>
  <c r="Z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R42" i="3"/>
  <c r="AS42" i="3"/>
  <c r="AT42" i="3"/>
  <c r="CJ42" i="3"/>
  <c r="CN42" i="3"/>
  <c r="CO42" i="3"/>
  <c r="CP42" i="3"/>
  <c r="CQ42" i="3"/>
  <c r="X43" i="3"/>
  <c r="Y43" i="3"/>
  <c r="Z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R43" i="3"/>
  <c r="AS43" i="3"/>
  <c r="AT43" i="3"/>
  <c r="CJ43" i="3"/>
  <c r="CN43" i="3"/>
  <c r="CO43" i="3"/>
  <c r="CP43" i="3"/>
  <c r="CQ43" i="3"/>
  <c r="W36" i="3"/>
  <c r="W37" i="3"/>
  <c r="W38" i="3"/>
  <c r="W39" i="3"/>
  <c r="W40" i="3"/>
  <c r="W41" i="3"/>
  <c r="W42" i="3"/>
  <c r="W43" i="3"/>
  <c r="W35" i="3"/>
  <c r="X26" i="3"/>
  <c r="Y26" i="3"/>
  <c r="Z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R26" i="3"/>
  <c r="AS26" i="3"/>
  <c r="AT26" i="3"/>
  <c r="CJ26" i="3"/>
  <c r="CN26" i="3"/>
  <c r="CO26" i="3"/>
  <c r="CP26" i="3"/>
  <c r="CQ26" i="3"/>
  <c r="X27" i="3"/>
  <c r="Y27" i="3"/>
  <c r="Z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R27" i="3"/>
  <c r="AS27" i="3"/>
  <c r="AT27" i="3"/>
  <c r="CJ27" i="3"/>
  <c r="CN27" i="3"/>
  <c r="CO27" i="3"/>
  <c r="CP27" i="3"/>
  <c r="CQ27" i="3"/>
  <c r="X28" i="3"/>
  <c r="Y28" i="3"/>
  <c r="Z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R28" i="3"/>
  <c r="AS28" i="3"/>
  <c r="AT28" i="3"/>
  <c r="CJ28" i="3"/>
  <c r="CN28" i="3"/>
  <c r="CO28" i="3"/>
  <c r="CP28" i="3"/>
  <c r="CQ28" i="3"/>
  <c r="X29" i="3"/>
  <c r="Y29" i="3"/>
  <c r="Z29" i="3"/>
  <c r="AB29" i="3"/>
  <c r="AC29" i="3"/>
  <c r="AD29" i="3"/>
  <c r="AE29" i="3"/>
  <c r="AF29" i="3"/>
  <c r="AG29" i="3"/>
  <c r="AH29" i="3"/>
  <c r="AI29" i="3"/>
  <c r="AJ29" i="3"/>
  <c r="AK29" i="3"/>
  <c r="AL29" i="3"/>
  <c r="AN29" i="3"/>
  <c r="AO29" i="3"/>
  <c r="AP29" i="3"/>
  <c r="AQ29" i="3"/>
  <c r="AR29" i="3"/>
  <c r="AS29" i="3"/>
  <c r="AT29" i="3"/>
  <c r="CJ29" i="3"/>
  <c r="CN29" i="3"/>
  <c r="CO29" i="3"/>
  <c r="CP29" i="3"/>
  <c r="CQ29" i="3"/>
  <c r="X30" i="3"/>
  <c r="Y30" i="3"/>
  <c r="Z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CJ30" i="3"/>
  <c r="CN30" i="3"/>
  <c r="CO30" i="3"/>
  <c r="CP30" i="3"/>
  <c r="CQ30" i="3"/>
  <c r="X31" i="3"/>
  <c r="Y31" i="3"/>
  <c r="Z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R31" i="3"/>
  <c r="AS31" i="3"/>
  <c r="AT31" i="3"/>
  <c r="CJ31" i="3"/>
  <c r="CN31" i="3"/>
  <c r="CO31" i="3"/>
  <c r="CP31" i="3"/>
  <c r="CQ31" i="3"/>
  <c r="X32" i="3"/>
  <c r="Y32" i="3"/>
  <c r="Z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R32" i="3"/>
  <c r="AS32" i="3"/>
  <c r="AT32" i="3"/>
  <c r="CJ32" i="3"/>
  <c r="CN32" i="3"/>
  <c r="CO32" i="3"/>
  <c r="CP32" i="3"/>
  <c r="CQ32" i="3"/>
  <c r="X33" i="3"/>
  <c r="Y33" i="3"/>
  <c r="Z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R33" i="3"/>
  <c r="AS33" i="3"/>
  <c r="AT33" i="3"/>
  <c r="CJ33" i="3"/>
  <c r="CN33" i="3"/>
  <c r="CO33" i="3"/>
  <c r="CP33" i="3"/>
  <c r="CQ33" i="3"/>
  <c r="X34" i="3"/>
  <c r="Y34" i="3"/>
  <c r="Z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R34" i="3"/>
  <c r="AS34" i="3"/>
  <c r="AT34" i="3"/>
  <c r="CJ34" i="3"/>
  <c r="CN34" i="3"/>
  <c r="CO34" i="3"/>
  <c r="CP34" i="3"/>
  <c r="CQ34" i="3"/>
  <c r="W27" i="3"/>
  <c r="W28" i="3"/>
  <c r="W29" i="3"/>
  <c r="W30" i="3"/>
  <c r="W31" i="3"/>
  <c r="W32" i="3"/>
  <c r="W33" i="3"/>
  <c r="W34" i="3"/>
  <c r="W26" i="3"/>
  <c r="T43" i="3"/>
  <c r="T34" i="3"/>
  <c r="V26" i="3"/>
  <c r="S4" i="3"/>
  <c r="BI3" i="3"/>
  <c r="BJ3" i="3"/>
  <c r="V43" i="3"/>
  <c r="F34" i="3"/>
  <c r="M5" i="2"/>
  <c r="C5" i="2"/>
  <c r="H5" i="2"/>
  <c r="C11" i="4"/>
  <c r="E11" i="4" s="1"/>
  <c r="T11" i="6" l="1"/>
  <c r="AQ14" i="6"/>
  <c r="E69" i="13"/>
  <c r="D35" i="6"/>
  <c r="D48" i="6"/>
  <c r="D32" i="6"/>
  <c r="D41" i="6"/>
  <c r="D40" i="6"/>
  <c r="D36" i="6"/>
  <c r="D33" i="6"/>
  <c r="D42" i="6"/>
  <c r="D46" i="6"/>
  <c r="D43" i="6"/>
  <c r="D50" i="6"/>
  <c r="D51" i="6"/>
  <c r="D38" i="6"/>
  <c r="D44" i="6"/>
  <c r="D30" i="6"/>
  <c r="D47" i="6"/>
  <c r="D34" i="6"/>
  <c r="D45" i="6"/>
  <c r="D37" i="6"/>
  <c r="D31" i="6"/>
  <c r="D49" i="6"/>
  <c r="DW42" i="3"/>
  <c r="DW38" i="3"/>
  <c r="DX31" i="3"/>
  <c r="DY14" i="3"/>
  <c r="DV34" i="3"/>
  <c r="M26" i="3"/>
  <c r="E66" i="13" l="1"/>
  <c r="N26" i="3"/>
  <c r="O26" i="3"/>
  <c r="P26" i="3"/>
  <c r="Q26" i="3"/>
  <c r="R26" i="3"/>
  <c r="M27" i="3"/>
  <c r="N27" i="3"/>
  <c r="O27" i="3"/>
  <c r="P27" i="3"/>
  <c r="Q27" i="3"/>
  <c r="R27" i="3"/>
  <c r="V27" i="3"/>
  <c r="M28" i="3"/>
  <c r="N28" i="3"/>
  <c r="O28" i="3"/>
  <c r="P28" i="3"/>
  <c r="Q28" i="3"/>
  <c r="R28" i="3"/>
  <c r="V28" i="3"/>
  <c r="M29" i="3"/>
  <c r="N29" i="3"/>
  <c r="O29" i="3"/>
  <c r="P29" i="3"/>
  <c r="Q29" i="3"/>
  <c r="R29" i="3"/>
  <c r="V29" i="3"/>
  <c r="M30" i="3"/>
  <c r="N30" i="3"/>
  <c r="O30" i="3"/>
  <c r="P30" i="3"/>
  <c r="Q30" i="3"/>
  <c r="R30" i="3"/>
  <c r="V30" i="3"/>
  <c r="M31" i="3"/>
  <c r="N31" i="3"/>
  <c r="O31" i="3"/>
  <c r="P31" i="3"/>
  <c r="Q31" i="3"/>
  <c r="R31" i="3"/>
  <c r="V31" i="3"/>
  <c r="M32" i="3"/>
  <c r="N32" i="3"/>
  <c r="O32" i="3"/>
  <c r="P32" i="3"/>
  <c r="Q32" i="3"/>
  <c r="R32" i="3"/>
  <c r="V32" i="3"/>
  <c r="M33" i="3"/>
  <c r="N33" i="3"/>
  <c r="O33" i="3"/>
  <c r="P33" i="3"/>
  <c r="Q33" i="3"/>
  <c r="R33" i="3"/>
  <c r="V33" i="3"/>
  <c r="M34" i="3"/>
  <c r="V34" i="3"/>
  <c r="M35" i="3"/>
  <c r="N35" i="3"/>
  <c r="O35" i="3"/>
  <c r="P35" i="3"/>
  <c r="Q35" i="3"/>
  <c r="R35" i="3"/>
  <c r="V35" i="3"/>
  <c r="M36" i="3"/>
  <c r="N36" i="3"/>
  <c r="O36" i="3"/>
  <c r="P36" i="3"/>
  <c r="Q36" i="3"/>
  <c r="R36" i="3"/>
  <c r="V36" i="3"/>
  <c r="M37" i="3"/>
  <c r="N37" i="3"/>
  <c r="O37" i="3"/>
  <c r="P37" i="3"/>
  <c r="Q37" i="3"/>
  <c r="R37" i="3"/>
  <c r="V37" i="3"/>
  <c r="M38" i="3"/>
  <c r="N38" i="3"/>
  <c r="O38" i="3"/>
  <c r="P38" i="3"/>
  <c r="Q38" i="3"/>
  <c r="R38" i="3"/>
  <c r="V38" i="3"/>
  <c r="M39" i="3"/>
  <c r="N39" i="3"/>
  <c r="O39" i="3"/>
  <c r="P39" i="3"/>
  <c r="Q39" i="3"/>
  <c r="R39" i="3"/>
  <c r="V39" i="3"/>
  <c r="M40" i="3"/>
  <c r="N40" i="3"/>
  <c r="O40" i="3"/>
  <c r="P40" i="3"/>
  <c r="Q40" i="3"/>
  <c r="R40" i="3"/>
  <c r="V40" i="3"/>
  <c r="M41" i="3"/>
  <c r="N41" i="3"/>
  <c r="O41" i="3"/>
  <c r="P41" i="3"/>
  <c r="Q41" i="3"/>
  <c r="R41" i="3"/>
  <c r="V41" i="3"/>
  <c r="M42" i="3"/>
  <c r="N42" i="3"/>
  <c r="O42" i="3"/>
  <c r="P42" i="3"/>
  <c r="Q42" i="3"/>
  <c r="R42" i="3"/>
  <c r="V42" i="3"/>
  <c r="M43" i="3"/>
  <c r="BN15" i="6" l="1"/>
  <c r="BO15" i="6"/>
  <c r="BP15" i="6"/>
  <c r="BQ15" i="6"/>
  <c r="BM15" i="6"/>
  <c r="K24" i="7"/>
  <c r="D23" i="7"/>
  <c r="BO51" i="6" l="1"/>
  <c r="BO40" i="6"/>
  <c r="BN40" i="6"/>
  <c r="BN51" i="6"/>
  <c r="BP40" i="6"/>
  <c r="BP51" i="6"/>
  <c r="BM40" i="6"/>
  <c r="BM51" i="6"/>
  <c r="BQ40" i="6"/>
  <c r="BQ51" i="6"/>
  <c r="D69" i="13" l="1"/>
  <c r="B69" i="13"/>
  <c r="B70" i="13" s="1"/>
  <c r="B68" i="13"/>
  <c r="D68" i="13"/>
  <c r="D67" i="13"/>
  <c r="N69" i="13"/>
  <c r="N68" i="13"/>
  <c r="N67" i="13"/>
  <c r="BK16" i="6" l="1"/>
  <c r="BK3" i="6"/>
  <c r="DU4" i="5"/>
  <c r="DU15" i="5"/>
  <c r="DU3" i="5"/>
  <c r="DU4" i="6"/>
  <c r="DU15" i="6"/>
  <c r="DU16" i="6"/>
  <c r="DU17" i="6"/>
  <c r="DU3" i="6"/>
  <c r="DU4" i="3"/>
  <c r="DU14" i="3"/>
  <c r="DU15" i="3"/>
  <c r="DU22" i="3"/>
  <c r="DU3" i="3"/>
  <c r="DU26" i="5" l="1"/>
  <c r="DU36" i="5"/>
  <c r="DU40" i="6"/>
  <c r="DU51" i="6"/>
  <c r="U26" i="1"/>
  <c r="BL3" i="5"/>
  <c r="BJ5" i="5"/>
  <c r="BJ7" i="5"/>
  <c r="BJ9" i="5"/>
  <c r="BJ11" i="5"/>
  <c r="BJ14" i="5"/>
  <c r="BJ16" i="5"/>
  <c r="BJ18" i="5"/>
  <c r="BJ20" i="5"/>
  <c r="BJ22" i="5"/>
  <c r="BJ3" i="5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3" i="5"/>
  <c r="BJ4" i="6"/>
  <c r="BJ3" i="6"/>
  <c r="AA4" i="6"/>
  <c r="BL4" i="6" s="1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3" i="6"/>
  <c r="BL3" i="6" s="1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3" i="3"/>
  <c r="BL4" i="3"/>
  <c r="BL6" i="3"/>
  <c r="BL7" i="3"/>
  <c r="BL8" i="3"/>
  <c r="BL10" i="3"/>
  <c r="BL11" i="3"/>
  <c r="BL14" i="3"/>
  <c r="BL15" i="3"/>
  <c r="BL17" i="3"/>
  <c r="BL18" i="3"/>
  <c r="BL19" i="3"/>
  <c r="BL21" i="3"/>
  <c r="BL22" i="3"/>
  <c r="BL3" i="3"/>
  <c r="BJ4" i="3"/>
  <c r="BJ6" i="3"/>
  <c r="BJ7" i="3"/>
  <c r="BJ8" i="3"/>
  <c r="BJ10" i="3"/>
  <c r="BJ11" i="3"/>
  <c r="BJ14" i="3"/>
  <c r="BJ15" i="3"/>
  <c r="BJ17" i="3"/>
  <c r="BJ18" i="3"/>
  <c r="BJ19" i="3"/>
  <c r="BJ21" i="3"/>
  <c r="BJ22" i="3"/>
  <c r="AA31" i="5" l="1"/>
  <c r="AA41" i="5"/>
  <c r="AA30" i="5"/>
  <c r="AA40" i="5"/>
  <c r="BJ31" i="5"/>
  <c r="BJ41" i="5"/>
  <c r="AA33" i="5"/>
  <c r="AA43" i="5"/>
  <c r="AA29" i="5"/>
  <c r="AA39" i="5"/>
  <c r="BJ29" i="5"/>
  <c r="BJ39" i="5"/>
  <c r="BL27" i="5"/>
  <c r="BL37" i="5"/>
  <c r="AA45" i="5"/>
  <c r="AA35" i="5"/>
  <c r="AA27" i="5"/>
  <c r="AA37" i="5"/>
  <c r="BJ33" i="5"/>
  <c r="BJ43" i="5"/>
  <c r="BL31" i="5"/>
  <c r="BL41" i="5"/>
  <c r="AA34" i="5"/>
  <c r="AA44" i="5"/>
  <c r="AA26" i="5"/>
  <c r="AA36" i="5"/>
  <c r="BL29" i="5"/>
  <c r="BL39" i="5"/>
  <c r="AA32" i="5"/>
  <c r="AA42" i="5"/>
  <c r="AA28" i="5"/>
  <c r="AA38" i="5"/>
  <c r="BJ27" i="5"/>
  <c r="BJ37" i="5"/>
  <c r="BL33" i="5"/>
  <c r="BL43" i="5"/>
  <c r="AA34" i="6"/>
  <c r="AA45" i="6"/>
  <c r="BJ31" i="6"/>
  <c r="BJ42" i="6"/>
  <c r="AA40" i="6"/>
  <c r="AA51" i="6"/>
  <c r="AA36" i="6"/>
  <c r="AA47" i="6"/>
  <c r="AA32" i="6"/>
  <c r="AA43" i="6"/>
  <c r="BJ35" i="6"/>
  <c r="BJ46" i="6"/>
  <c r="AA49" i="6"/>
  <c r="AA38" i="6"/>
  <c r="AA30" i="6"/>
  <c r="AA41" i="6"/>
  <c r="BJ39" i="6"/>
  <c r="BJ50" i="6"/>
  <c r="AA37" i="6"/>
  <c r="AA48" i="6"/>
  <c r="AA33" i="6"/>
  <c r="AA44" i="6"/>
  <c r="BJ37" i="6"/>
  <c r="BJ48" i="6"/>
  <c r="AA39" i="6"/>
  <c r="AA50" i="6"/>
  <c r="AA35" i="6"/>
  <c r="AA46" i="6"/>
  <c r="AA31" i="6"/>
  <c r="AA42" i="6"/>
  <c r="BJ40" i="6"/>
  <c r="BJ51" i="6"/>
  <c r="BJ33" i="6"/>
  <c r="BJ44" i="6"/>
  <c r="BJ36" i="3"/>
  <c r="BJ27" i="3"/>
  <c r="AA39" i="3"/>
  <c r="AA30" i="3"/>
  <c r="BJ40" i="3"/>
  <c r="BJ31" i="3"/>
  <c r="BL37" i="3"/>
  <c r="BL28" i="3"/>
  <c r="AA38" i="3"/>
  <c r="AA29" i="3"/>
  <c r="BJ38" i="3"/>
  <c r="BJ29" i="3"/>
  <c r="BL41" i="3"/>
  <c r="BL32" i="3"/>
  <c r="BL36" i="3"/>
  <c r="BL27" i="3"/>
  <c r="AA41" i="3"/>
  <c r="AA32" i="3"/>
  <c r="AA37" i="3"/>
  <c r="AA28" i="3"/>
  <c r="BJ41" i="3"/>
  <c r="BJ32" i="3"/>
  <c r="BL38" i="3"/>
  <c r="BL29" i="3"/>
  <c r="AA43" i="3"/>
  <c r="AA34" i="3"/>
  <c r="AA35" i="3"/>
  <c r="AA26" i="3"/>
  <c r="AA42" i="3"/>
  <c r="AA33" i="3"/>
  <c r="BJ37" i="3"/>
  <c r="BJ28" i="3"/>
  <c r="BL40" i="3"/>
  <c r="BL31" i="3"/>
  <c r="AA40" i="3"/>
  <c r="AA31" i="3"/>
  <c r="AA36" i="3"/>
  <c r="AA27" i="3"/>
  <c r="BL46" i="6" l="1"/>
  <c r="BL35" i="6"/>
  <c r="BL33" i="6"/>
  <c r="BL44" i="6"/>
  <c r="BK51" i="6"/>
  <c r="BK40" i="6"/>
  <c r="BL39" i="6"/>
  <c r="BL50" i="6"/>
  <c r="BL37" i="6"/>
  <c r="BL48" i="6"/>
  <c r="BL31" i="6"/>
  <c r="BL42" i="6"/>
  <c r="BL40" i="6"/>
  <c r="BL51" i="6"/>
  <c r="C27" i="5"/>
  <c r="C37" i="5" s="1"/>
  <c r="C28" i="5"/>
  <c r="C38" i="5" s="1"/>
  <c r="C29" i="5"/>
  <c r="C39" i="5" s="1"/>
  <c r="C30" i="5"/>
  <c r="C40" i="5" s="1"/>
  <c r="C31" i="5"/>
  <c r="C41" i="5" s="1"/>
  <c r="C32" i="5"/>
  <c r="C42" i="5" s="1"/>
  <c r="C33" i="5"/>
  <c r="C43" i="5" s="1"/>
  <c r="C34" i="5"/>
  <c r="C44" i="5" s="1"/>
  <c r="C35" i="5"/>
  <c r="C45" i="5" s="1"/>
  <c r="C26" i="5"/>
  <c r="C36" i="5" s="1"/>
  <c r="U31" i="1"/>
  <c r="AV7" i="6"/>
  <c r="C21" i="8" l="1"/>
  <c r="H23" i="7"/>
  <c r="BI3" i="5" l="1"/>
  <c r="BI5" i="5"/>
  <c r="BI6" i="5"/>
  <c r="BI7" i="5"/>
  <c r="BI8" i="5"/>
  <c r="BI9" i="5"/>
  <c r="BI10" i="5"/>
  <c r="BI11" i="5"/>
  <c r="BI12" i="5"/>
  <c r="BI13" i="5"/>
  <c r="BI14" i="5"/>
  <c r="BI15" i="5"/>
  <c r="BI16" i="5"/>
  <c r="BI17" i="5"/>
  <c r="BI18" i="5"/>
  <c r="BI19" i="5"/>
  <c r="BI20" i="5"/>
  <c r="BI21" i="5"/>
  <c r="BI22" i="5"/>
  <c r="BI23" i="5"/>
  <c r="BI24" i="5"/>
  <c r="BI4" i="5"/>
  <c r="BI25" i="6"/>
  <c r="BI26" i="6"/>
  <c r="BI27" i="6"/>
  <c r="BI28" i="6"/>
  <c r="BI24" i="6"/>
  <c r="BI4" i="6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3" i="6"/>
  <c r="BI35" i="5" l="1"/>
  <c r="BI45" i="5"/>
  <c r="BI27" i="5"/>
  <c r="BI37" i="5"/>
  <c r="BI34" i="5"/>
  <c r="BI44" i="5"/>
  <c r="BI33" i="5"/>
  <c r="BI43" i="5"/>
  <c r="BI29" i="5"/>
  <c r="BI39" i="5"/>
  <c r="BI26" i="5"/>
  <c r="BI36" i="5"/>
  <c r="BI31" i="5"/>
  <c r="BI41" i="5"/>
  <c r="BI30" i="5"/>
  <c r="BI40" i="5"/>
  <c r="BI32" i="5"/>
  <c r="BI42" i="5"/>
  <c r="BI28" i="5"/>
  <c r="BI38" i="5"/>
  <c r="BI32" i="6"/>
  <c r="BI43" i="6"/>
  <c r="BI40" i="6"/>
  <c r="BI51" i="6"/>
  <c r="BI39" i="6"/>
  <c r="BI50" i="6"/>
  <c r="BI35" i="6"/>
  <c r="BI46" i="6"/>
  <c r="BI31" i="6"/>
  <c r="BI42" i="6"/>
  <c r="BI38" i="6"/>
  <c r="BI49" i="6"/>
  <c r="BI34" i="6"/>
  <c r="BI45" i="6"/>
  <c r="BI30" i="6"/>
  <c r="BI41" i="6"/>
  <c r="BI36" i="6"/>
  <c r="BI47" i="6"/>
  <c r="BI37" i="6"/>
  <c r="BI48" i="6"/>
  <c r="BI33" i="6"/>
  <c r="BI44" i="6"/>
  <c r="BI4" i="3"/>
  <c r="BI6" i="3"/>
  <c r="BI7" i="3"/>
  <c r="BI8" i="3"/>
  <c r="BI10" i="3"/>
  <c r="BI11" i="3"/>
  <c r="BI14" i="3"/>
  <c r="BI15" i="3"/>
  <c r="BI17" i="3"/>
  <c r="BI18" i="3"/>
  <c r="BI19" i="3"/>
  <c r="BI21" i="3"/>
  <c r="BI22" i="3"/>
  <c r="I11" i="4"/>
  <c r="K11" i="4" s="1"/>
  <c r="BI38" i="3" l="1"/>
  <c r="BI29" i="3"/>
  <c r="BI37" i="3"/>
  <c r="BI28" i="3"/>
  <c r="BI41" i="3"/>
  <c r="BI32" i="3"/>
  <c r="BI36" i="3"/>
  <c r="BI27" i="3"/>
  <c r="BI40" i="3"/>
  <c r="BI31" i="3"/>
  <c r="D11" i="3"/>
  <c r="T11" i="3" s="1"/>
  <c r="G10" i="3" l="1"/>
  <c r="S28" i="6" l="1"/>
  <c r="DV28" i="6"/>
  <c r="AV28" i="6"/>
  <c r="I27" i="6"/>
  <c r="J27" i="6"/>
  <c r="I14" i="6"/>
  <c r="J14" i="6"/>
  <c r="G14" i="6"/>
  <c r="I39" i="6" l="1"/>
  <c r="I50" i="6"/>
  <c r="H14" i="6"/>
  <c r="L14" i="6"/>
  <c r="J39" i="6"/>
  <c r="J50" i="6"/>
  <c r="AR28" i="6"/>
  <c r="AS28" i="6"/>
  <c r="AT28" i="6"/>
  <c r="G27" i="6"/>
  <c r="H27" i="6" s="1"/>
  <c r="K14" i="6"/>
  <c r="G39" i="6" l="1"/>
  <c r="L27" i="6"/>
  <c r="L39" i="6" s="1"/>
  <c r="H39" i="6"/>
  <c r="H50" i="6"/>
  <c r="G50" i="6"/>
  <c r="CT28" i="6"/>
  <c r="DW28" i="6"/>
  <c r="DX28" i="6"/>
  <c r="K27" i="6"/>
  <c r="K39" i="6" s="1"/>
  <c r="BU28" i="6"/>
  <c r="BS3" i="6"/>
  <c r="BS3" i="3"/>
  <c r="BS14" i="3"/>
  <c r="BS22" i="3"/>
  <c r="L50" i="6" l="1"/>
  <c r="K50" i="6"/>
  <c r="DZ28" i="6"/>
  <c r="Q4" i="7"/>
  <c r="D18" i="3" l="1"/>
  <c r="AQ18" i="3" s="1"/>
  <c r="DZ4" i="5" l="1"/>
  <c r="DZ14" i="5"/>
  <c r="DZ15" i="5"/>
  <c r="DY4" i="5"/>
  <c r="DY14" i="5"/>
  <c r="DY15" i="5"/>
  <c r="DZ4" i="6"/>
  <c r="DZ17" i="6"/>
  <c r="J5" i="6"/>
  <c r="J6" i="6"/>
  <c r="J7" i="6"/>
  <c r="J8" i="6"/>
  <c r="J9" i="6"/>
  <c r="J10" i="6"/>
  <c r="J11" i="6"/>
  <c r="J12" i="6"/>
  <c r="J13" i="6"/>
  <c r="J17" i="6"/>
  <c r="J18" i="6"/>
  <c r="J19" i="6"/>
  <c r="J20" i="6"/>
  <c r="J21" i="6"/>
  <c r="J22" i="6"/>
  <c r="J23" i="6"/>
  <c r="J24" i="6"/>
  <c r="J25" i="6"/>
  <c r="J26" i="6"/>
  <c r="J4" i="6"/>
  <c r="DX10" i="6"/>
  <c r="DX12" i="6"/>
  <c r="DX14" i="6"/>
  <c r="DX16" i="6"/>
  <c r="DZ16" i="6" s="1"/>
  <c r="DX17" i="6"/>
  <c r="DX19" i="6"/>
  <c r="DX21" i="6"/>
  <c r="DX23" i="6"/>
  <c r="DX25" i="6"/>
  <c r="DX27" i="6"/>
  <c r="DX3" i="6"/>
  <c r="DZ3" i="6" s="1"/>
  <c r="DX4" i="6"/>
  <c r="DX6" i="6"/>
  <c r="DX8" i="6"/>
  <c r="DW10" i="6"/>
  <c r="DW12" i="6"/>
  <c r="DW14" i="6"/>
  <c r="DW16" i="6"/>
  <c r="DW17" i="6"/>
  <c r="DW19" i="6"/>
  <c r="DW21" i="6"/>
  <c r="DW23" i="6"/>
  <c r="DW25" i="6"/>
  <c r="DW27" i="6"/>
  <c r="DW3" i="6"/>
  <c r="DY3" i="6" s="1"/>
  <c r="DW4" i="6"/>
  <c r="DW6" i="6"/>
  <c r="DW8" i="6"/>
  <c r="DV14" i="6"/>
  <c r="DV16" i="6"/>
  <c r="DY17" i="6" s="1"/>
  <c r="DV27" i="6"/>
  <c r="DY28" i="6" s="1"/>
  <c r="DV3" i="6"/>
  <c r="DY4" i="6" s="1"/>
  <c r="DW3" i="5"/>
  <c r="DY3" i="5" s="1"/>
  <c r="DX3" i="5"/>
  <c r="DZ3" i="5" s="1"/>
  <c r="DX4" i="5"/>
  <c r="DX5" i="5"/>
  <c r="DX6" i="5"/>
  <c r="DX9" i="5"/>
  <c r="DX11" i="5"/>
  <c r="DX13" i="5"/>
  <c r="DX14" i="5"/>
  <c r="DX15" i="5"/>
  <c r="DX16" i="5"/>
  <c r="DX17" i="5"/>
  <c r="DX20" i="5"/>
  <c r="DX22" i="5"/>
  <c r="DX24" i="5"/>
  <c r="DW4" i="5"/>
  <c r="DW5" i="5"/>
  <c r="DW6" i="5"/>
  <c r="DW9" i="5"/>
  <c r="DW11" i="5"/>
  <c r="DW13" i="5"/>
  <c r="DW14" i="5"/>
  <c r="DW15" i="5"/>
  <c r="DW16" i="5"/>
  <c r="DW17" i="5"/>
  <c r="DW20" i="5"/>
  <c r="DW22" i="5"/>
  <c r="DW24" i="5"/>
  <c r="U3" i="6"/>
  <c r="U15" i="5"/>
  <c r="U4" i="5"/>
  <c r="U16" i="6"/>
  <c r="U17" i="6"/>
  <c r="U4" i="6"/>
  <c r="U14" i="3"/>
  <c r="U15" i="3"/>
  <c r="U22" i="3"/>
  <c r="U4" i="3"/>
  <c r="DW33" i="5" l="1"/>
  <c r="DW43" i="5"/>
  <c r="DW26" i="5"/>
  <c r="DW36" i="5"/>
  <c r="DX35" i="5"/>
  <c r="DX45" i="5"/>
  <c r="DX27" i="5"/>
  <c r="DX37" i="5"/>
  <c r="DY26" i="5"/>
  <c r="DY36" i="5"/>
  <c r="DW31" i="5"/>
  <c r="DW41" i="5"/>
  <c r="DX33" i="5"/>
  <c r="DX43" i="5"/>
  <c r="DX26" i="5"/>
  <c r="DX36" i="5"/>
  <c r="U26" i="5"/>
  <c r="U36" i="5"/>
  <c r="DW28" i="5"/>
  <c r="DW38" i="5"/>
  <c r="DX31" i="5"/>
  <c r="DX41" i="5"/>
  <c r="DW35" i="5"/>
  <c r="DW45" i="5"/>
  <c r="DW27" i="5"/>
  <c r="DW37" i="5"/>
  <c r="DX28" i="5"/>
  <c r="DX38" i="5"/>
  <c r="DZ26" i="5"/>
  <c r="DZ36" i="5"/>
  <c r="DX50" i="6"/>
  <c r="DX39" i="6"/>
  <c r="J36" i="6"/>
  <c r="J47" i="6"/>
  <c r="DX33" i="6"/>
  <c r="DX44" i="6"/>
  <c r="DX37" i="6"/>
  <c r="DX48" i="6"/>
  <c r="J35" i="6"/>
  <c r="J46" i="6"/>
  <c r="J31" i="6"/>
  <c r="J42" i="6"/>
  <c r="J32" i="6"/>
  <c r="J43" i="6"/>
  <c r="DV39" i="6"/>
  <c r="DV50" i="6"/>
  <c r="DW39" i="6"/>
  <c r="DW50" i="6"/>
  <c r="DX31" i="6"/>
  <c r="DX42" i="6"/>
  <c r="DX35" i="6"/>
  <c r="DX46" i="6"/>
  <c r="J38" i="6"/>
  <c r="J49" i="6"/>
  <c r="J34" i="6"/>
  <c r="J45" i="6"/>
  <c r="J30" i="6"/>
  <c r="J41" i="6"/>
  <c r="DW31" i="6"/>
  <c r="DW42" i="6"/>
  <c r="DW35" i="6"/>
  <c r="DW46" i="6"/>
  <c r="DW33" i="6"/>
  <c r="DW44" i="6"/>
  <c r="DW37" i="6"/>
  <c r="DW48" i="6"/>
  <c r="J37" i="6"/>
  <c r="J48" i="6"/>
  <c r="J33" i="6"/>
  <c r="J44" i="6"/>
  <c r="DY16" i="6"/>
  <c r="T18" i="3"/>
  <c r="S15" i="5"/>
  <c r="S16" i="5"/>
  <c r="S17" i="5"/>
  <c r="S18" i="5"/>
  <c r="S19" i="5"/>
  <c r="S20" i="5"/>
  <c r="S21" i="5"/>
  <c r="S22" i="5"/>
  <c r="S23" i="5"/>
  <c r="S24" i="5"/>
  <c r="S13" i="5"/>
  <c r="S12" i="5"/>
  <c r="S11" i="5"/>
  <c r="S10" i="5"/>
  <c r="S9" i="5"/>
  <c r="S8" i="5"/>
  <c r="S7" i="5"/>
  <c r="S5" i="5"/>
  <c r="S4" i="5"/>
  <c r="S26" i="6"/>
  <c r="S27" i="6"/>
  <c r="S14" i="6"/>
  <c r="S17" i="6"/>
  <c r="S18" i="6"/>
  <c r="S19" i="6"/>
  <c r="S20" i="6"/>
  <c r="S21" i="6"/>
  <c r="S22" i="6"/>
  <c r="S23" i="6"/>
  <c r="S24" i="6"/>
  <c r="S25" i="6"/>
  <c r="S4" i="6"/>
  <c r="S13" i="6"/>
  <c r="S12" i="6"/>
  <c r="S11" i="6"/>
  <c r="S10" i="6"/>
  <c r="S9" i="6"/>
  <c r="S8" i="6"/>
  <c r="S7" i="6"/>
  <c r="S6" i="6"/>
  <c r="S5" i="6"/>
  <c r="S6" i="3"/>
  <c r="S7" i="3"/>
  <c r="S8" i="3"/>
  <c r="S9" i="3"/>
  <c r="S10" i="3"/>
  <c r="S11" i="3"/>
  <c r="S12" i="3"/>
  <c r="S13" i="3"/>
  <c r="S15" i="3"/>
  <c r="S16" i="3"/>
  <c r="S17" i="3"/>
  <c r="S18" i="3"/>
  <c r="S19" i="3"/>
  <c r="S20" i="3"/>
  <c r="S21" i="3"/>
  <c r="S22" i="3"/>
  <c r="S23" i="3"/>
  <c r="S24" i="3"/>
  <c r="K59" i="13" l="1"/>
  <c r="H59" i="13"/>
  <c r="S26" i="5"/>
  <c r="S36" i="5"/>
  <c r="S30" i="5"/>
  <c r="S40" i="5"/>
  <c r="S34" i="5"/>
  <c r="S44" i="5"/>
  <c r="S27" i="5"/>
  <c r="S37" i="5"/>
  <c r="S31" i="5"/>
  <c r="S41" i="5"/>
  <c r="S35" i="5"/>
  <c r="S45" i="5"/>
  <c r="S28" i="5"/>
  <c r="S38" i="5"/>
  <c r="S32" i="5"/>
  <c r="S42" i="5"/>
  <c r="S29" i="5"/>
  <c r="S39" i="5"/>
  <c r="S33" i="5"/>
  <c r="S43" i="5"/>
  <c r="S48" i="6"/>
  <c r="S37" i="6"/>
  <c r="S39" i="6"/>
  <c r="S50" i="6"/>
  <c r="S30" i="6"/>
  <c r="S41" i="6"/>
  <c r="S34" i="6"/>
  <c r="S45" i="6"/>
  <c r="S38" i="6"/>
  <c r="S49" i="6"/>
  <c r="S33" i="6"/>
  <c r="S44" i="6"/>
  <c r="S31" i="6"/>
  <c r="S42" i="6"/>
  <c r="S35" i="6"/>
  <c r="S46" i="6"/>
  <c r="S32" i="6"/>
  <c r="S43" i="6"/>
  <c r="S36" i="6"/>
  <c r="S47" i="6"/>
  <c r="S36" i="3"/>
  <c r="S27" i="3"/>
  <c r="S43" i="3"/>
  <c r="S34" i="3"/>
  <c r="S39" i="3"/>
  <c r="S30" i="3"/>
  <c r="S35" i="3"/>
  <c r="S26" i="3"/>
  <c r="S42" i="3"/>
  <c r="S33" i="3"/>
  <c r="S38" i="3"/>
  <c r="S29" i="3"/>
  <c r="S40" i="3"/>
  <c r="S31" i="3"/>
  <c r="S41" i="3"/>
  <c r="S32" i="3"/>
  <c r="S37" i="3"/>
  <c r="S28" i="3"/>
  <c r="P59" i="13"/>
  <c r="D59" i="13"/>
  <c r="B59" i="13"/>
  <c r="J59" i="13"/>
  <c r="DA14" i="5"/>
  <c r="T14" i="5" s="1"/>
  <c r="DB14" i="5"/>
  <c r="CH14" i="5"/>
  <c r="DC14" i="5" s="1"/>
  <c r="CI14" i="5"/>
  <c r="DD14" i="5" s="1"/>
  <c r="CJ14" i="5"/>
  <c r="DE14" i="5" s="1"/>
  <c r="CK14" i="5"/>
  <c r="DF14" i="5" s="1"/>
  <c r="CL14" i="5"/>
  <c r="DG14" i="5" s="1"/>
  <c r="CM14" i="5"/>
  <c r="DH14" i="5" s="1"/>
  <c r="CN14" i="5"/>
  <c r="DI14" i="5" s="1"/>
  <c r="CO14" i="5"/>
  <c r="DJ14" i="5" s="1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3" i="8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3" i="8"/>
  <c r="P4" i="9"/>
  <c r="P3" i="9"/>
  <c r="U14" i="5" l="1"/>
  <c r="Q4" i="9"/>
  <c r="Q5" i="9"/>
  <c r="Q6" i="9"/>
  <c r="Q7" i="9"/>
  <c r="Q8" i="9"/>
  <c r="Q9" i="9"/>
  <c r="Q10" i="9"/>
  <c r="Q3" i="9"/>
  <c r="P5" i="9"/>
  <c r="P6" i="9"/>
  <c r="P7" i="9"/>
  <c r="P8" i="9"/>
  <c r="P9" i="9"/>
  <c r="P10" i="9"/>
  <c r="Q13" i="7"/>
  <c r="P13" i="7"/>
  <c r="Q14" i="7"/>
  <c r="P14" i="7"/>
  <c r="Q12" i="7"/>
  <c r="P12" i="7"/>
  <c r="Q11" i="7"/>
  <c r="P11" i="7"/>
  <c r="Q10" i="7"/>
  <c r="P10" i="7"/>
  <c r="Q9" i="7"/>
  <c r="P9" i="7"/>
  <c r="Q5" i="7"/>
  <c r="Q6" i="7"/>
  <c r="Q7" i="7"/>
  <c r="Q8" i="7"/>
  <c r="Q3" i="7"/>
  <c r="P4" i="7"/>
  <c r="P5" i="7"/>
  <c r="P6" i="7"/>
  <c r="P7" i="7"/>
  <c r="P8" i="7"/>
  <c r="P3" i="7"/>
  <c r="P16" i="7" l="1"/>
  <c r="CF22" i="3"/>
  <c r="T5" i="6" l="1"/>
  <c r="G4" i="6"/>
  <c r="E26" i="3"/>
  <c r="F26" i="3"/>
  <c r="E27" i="3"/>
  <c r="F27" i="3"/>
  <c r="E28" i="3"/>
  <c r="F28" i="3"/>
  <c r="E29" i="3"/>
  <c r="F29" i="3"/>
  <c r="E30" i="3"/>
  <c r="F30" i="3"/>
  <c r="E31" i="3"/>
  <c r="F31" i="3"/>
  <c r="E32" i="3"/>
  <c r="F32" i="3"/>
  <c r="E33" i="3"/>
  <c r="F33" i="3"/>
  <c r="E34" i="3"/>
  <c r="E35" i="3"/>
  <c r="F35" i="3"/>
  <c r="E36" i="3"/>
  <c r="F36" i="3"/>
  <c r="E37" i="3"/>
  <c r="F37" i="3"/>
  <c r="E38" i="3"/>
  <c r="F38" i="3"/>
  <c r="E39" i="3"/>
  <c r="F39" i="3"/>
  <c r="E40" i="3"/>
  <c r="F40" i="3"/>
  <c r="E41" i="3"/>
  <c r="F41" i="3"/>
  <c r="E42" i="3"/>
  <c r="F42" i="3"/>
  <c r="E43" i="3"/>
  <c r="F43" i="3"/>
  <c r="C27" i="3"/>
  <c r="C36" i="3" s="1"/>
  <c r="C28" i="3"/>
  <c r="C37" i="3" s="1"/>
  <c r="C29" i="3"/>
  <c r="C38" i="3" s="1"/>
  <c r="C30" i="3"/>
  <c r="C39" i="3" s="1"/>
  <c r="C31" i="3"/>
  <c r="C40" i="3" s="1"/>
  <c r="C32" i="3"/>
  <c r="C41" i="3" s="1"/>
  <c r="C33" i="3"/>
  <c r="C42" i="3" s="1"/>
  <c r="C34" i="3"/>
  <c r="C43" i="3" s="1"/>
  <c r="H4" i="6" l="1"/>
  <c r="DV4" i="6" s="1"/>
  <c r="L4" i="6"/>
  <c r="CT5" i="6"/>
  <c r="D22" i="7"/>
  <c r="E22" i="7"/>
  <c r="F22" i="7"/>
  <c r="G22" i="7"/>
  <c r="H22" i="7"/>
  <c r="I22" i="7"/>
  <c r="J22" i="7"/>
  <c r="K22" i="7"/>
  <c r="L22" i="7"/>
  <c r="M22" i="7"/>
  <c r="N22" i="7"/>
  <c r="P22" i="7"/>
  <c r="Q22" i="7"/>
  <c r="E23" i="7"/>
  <c r="F23" i="7"/>
  <c r="G23" i="7"/>
  <c r="I23" i="7"/>
  <c r="J23" i="7"/>
  <c r="K23" i="7"/>
  <c r="L23" i="7"/>
  <c r="M23" i="7"/>
  <c r="N23" i="7"/>
  <c r="P23" i="7"/>
  <c r="Q23" i="7"/>
  <c r="D24" i="7"/>
  <c r="E24" i="7"/>
  <c r="F24" i="7"/>
  <c r="G24" i="7"/>
  <c r="H24" i="7"/>
  <c r="I24" i="7"/>
  <c r="J24" i="7"/>
  <c r="L24" i="7"/>
  <c r="M24" i="7"/>
  <c r="N24" i="7"/>
  <c r="P24" i="7"/>
  <c r="Q24" i="7"/>
  <c r="D25" i="7"/>
  <c r="E25" i="7"/>
  <c r="F25" i="7"/>
  <c r="G25" i="7"/>
  <c r="H25" i="7"/>
  <c r="I25" i="7"/>
  <c r="J25" i="7"/>
  <c r="K25" i="7"/>
  <c r="L25" i="7"/>
  <c r="M25" i="7"/>
  <c r="N25" i="7"/>
  <c r="P25" i="7"/>
  <c r="Q25" i="7"/>
  <c r="D26" i="7"/>
  <c r="E26" i="7"/>
  <c r="F26" i="7"/>
  <c r="G26" i="7"/>
  <c r="H26" i="7"/>
  <c r="I26" i="7"/>
  <c r="J26" i="7"/>
  <c r="K26" i="7"/>
  <c r="L26" i="7"/>
  <c r="M26" i="7"/>
  <c r="N26" i="7"/>
  <c r="P26" i="7"/>
  <c r="Q26" i="7"/>
  <c r="D27" i="7"/>
  <c r="E27" i="7"/>
  <c r="F27" i="7"/>
  <c r="G27" i="7"/>
  <c r="H27" i="7"/>
  <c r="I27" i="7"/>
  <c r="J27" i="7"/>
  <c r="K27" i="7"/>
  <c r="L27" i="7"/>
  <c r="M27" i="7"/>
  <c r="N27" i="7"/>
  <c r="P27" i="7"/>
  <c r="Q27" i="7"/>
  <c r="C23" i="7"/>
  <c r="C24" i="7"/>
  <c r="C25" i="7"/>
  <c r="C26" i="7"/>
  <c r="C27" i="7"/>
  <c r="C22" i="7"/>
  <c r="D16" i="7"/>
  <c r="E16" i="7"/>
  <c r="F16" i="7"/>
  <c r="G16" i="7"/>
  <c r="H16" i="7"/>
  <c r="I16" i="7"/>
  <c r="J16" i="7"/>
  <c r="K16" i="7"/>
  <c r="L16" i="7"/>
  <c r="M16" i="7"/>
  <c r="N16" i="7"/>
  <c r="Q16" i="7"/>
  <c r="D17" i="7"/>
  <c r="E17" i="7"/>
  <c r="F17" i="7"/>
  <c r="G17" i="7"/>
  <c r="H17" i="7"/>
  <c r="I17" i="7"/>
  <c r="J17" i="7"/>
  <c r="K17" i="7"/>
  <c r="L17" i="7"/>
  <c r="M17" i="7"/>
  <c r="N17" i="7"/>
  <c r="P17" i="7"/>
  <c r="Q17" i="7"/>
  <c r="D18" i="7"/>
  <c r="E18" i="7"/>
  <c r="F18" i="7"/>
  <c r="G18" i="7"/>
  <c r="H18" i="7"/>
  <c r="I18" i="7"/>
  <c r="J18" i="7"/>
  <c r="K18" i="7"/>
  <c r="L18" i="7"/>
  <c r="M18" i="7"/>
  <c r="N18" i="7"/>
  <c r="P18" i="7"/>
  <c r="Q18" i="7"/>
  <c r="D19" i="7"/>
  <c r="E19" i="7"/>
  <c r="F19" i="7"/>
  <c r="G19" i="7"/>
  <c r="H19" i="7"/>
  <c r="I19" i="7"/>
  <c r="J19" i="7"/>
  <c r="K19" i="7"/>
  <c r="L19" i="7"/>
  <c r="M19" i="7"/>
  <c r="N19" i="7"/>
  <c r="P19" i="7"/>
  <c r="Q19" i="7"/>
  <c r="D20" i="7"/>
  <c r="E20" i="7"/>
  <c r="F20" i="7"/>
  <c r="G20" i="7"/>
  <c r="H20" i="7"/>
  <c r="I20" i="7"/>
  <c r="J20" i="7"/>
  <c r="K20" i="7"/>
  <c r="L20" i="7"/>
  <c r="M20" i="7"/>
  <c r="N20" i="7"/>
  <c r="P20" i="7"/>
  <c r="Q20" i="7"/>
  <c r="D21" i="7"/>
  <c r="E21" i="7"/>
  <c r="F21" i="7"/>
  <c r="G21" i="7"/>
  <c r="H21" i="7"/>
  <c r="I21" i="7"/>
  <c r="J21" i="7"/>
  <c r="K21" i="7"/>
  <c r="L21" i="7"/>
  <c r="M21" i="7"/>
  <c r="N21" i="7"/>
  <c r="P21" i="7"/>
  <c r="Q21" i="7"/>
  <c r="C17" i="7"/>
  <c r="C18" i="7"/>
  <c r="C19" i="7"/>
  <c r="C20" i="7"/>
  <c r="C21" i="7"/>
  <c r="C16" i="7"/>
  <c r="F25" i="8"/>
  <c r="G25" i="8"/>
  <c r="H25" i="8"/>
  <c r="I25" i="8"/>
  <c r="J25" i="8"/>
  <c r="K25" i="8"/>
  <c r="L25" i="8"/>
  <c r="M25" i="8"/>
  <c r="N25" i="8"/>
  <c r="F26" i="8"/>
  <c r="G26" i="8"/>
  <c r="H26" i="8"/>
  <c r="I26" i="8"/>
  <c r="J26" i="8"/>
  <c r="K26" i="8"/>
  <c r="L26" i="8"/>
  <c r="M26" i="8"/>
  <c r="N26" i="8"/>
  <c r="F27" i="8"/>
  <c r="G27" i="8"/>
  <c r="H27" i="8"/>
  <c r="I27" i="8"/>
  <c r="J27" i="8"/>
  <c r="K27" i="8"/>
  <c r="L27" i="8"/>
  <c r="M27" i="8"/>
  <c r="N27" i="8"/>
  <c r="F28" i="8"/>
  <c r="G28" i="8"/>
  <c r="H28" i="8"/>
  <c r="I28" i="8"/>
  <c r="J28" i="8"/>
  <c r="K28" i="8"/>
  <c r="L28" i="8"/>
  <c r="M28" i="8"/>
  <c r="N28" i="8"/>
  <c r="F29" i="8"/>
  <c r="G29" i="8"/>
  <c r="H29" i="8"/>
  <c r="I29" i="8"/>
  <c r="J29" i="8"/>
  <c r="K29" i="8"/>
  <c r="L29" i="8"/>
  <c r="M29" i="8"/>
  <c r="N29" i="8"/>
  <c r="F30" i="8"/>
  <c r="G30" i="8"/>
  <c r="H30" i="8"/>
  <c r="I30" i="8"/>
  <c r="J30" i="8"/>
  <c r="K30" i="8"/>
  <c r="L30" i="8"/>
  <c r="M30" i="8"/>
  <c r="N30" i="8"/>
  <c r="F31" i="8"/>
  <c r="G31" i="8"/>
  <c r="H31" i="8"/>
  <c r="I31" i="8"/>
  <c r="J31" i="8"/>
  <c r="K31" i="8"/>
  <c r="L31" i="8"/>
  <c r="M31" i="8"/>
  <c r="N31" i="8"/>
  <c r="E31" i="8"/>
  <c r="E26" i="8"/>
  <c r="E27" i="8"/>
  <c r="E28" i="8"/>
  <c r="E29" i="8"/>
  <c r="E30" i="8"/>
  <c r="E25" i="8"/>
  <c r="F18" i="8"/>
  <c r="G18" i="8"/>
  <c r="H18" i="8"/>
  <c r="I18" i="8"/>
  <c r="J18" i="8"/>
  <c r="K18" i="8"/>
  <c r="L18" i="8"/>
  <c r="M18" i="8"/>
  <c r="N18" i="8"/>
  <c r="F19" i="8"/>
  <c r="G19" i="8"/>
  <c r="H19" i="8"/>
  <c r="I19" i="8"/>
  <c r="J19" i="8"/>
  <c r="K19" i="8"/>
  <c r="L19" i="8"/>
  <c r="M19" i="8"/>
  <c r="N19" i="8"/>
  <c r="F20" i="8"/>
  <c r="G20" i="8"/>
  <c r="H20" i="8"/>
  <c r="I20" i="8"/>
  <c r="J20" i="8"/>
  <c r="K20" i="8"/>
  <c r="L20" i="8"/>
  <c r="M20" i="8"/>
  <c r="N20" i="8"/>
  <c r="F21" i="8"/>
  <c r="G21" i="8"/>
  <c r="H21" i="8"/>
  <c r="I21" i="8"/>
  <c r="J21" i="8"/>
  <c r="K21" i="8"/>
  <c r="L21" i="8"/>
  <c r="M21" i="8"/>
  <c r="N21" i="8"/>
  <c r="F22" i="8"/>
  <c r="G22" i="8"/>
  <c r="H22" i="8"/>
  <c r="I22" i="8"/>
  <c r="J22" i="8"/>
  <c r="K22" i="8"/>
  <c r="L22" i="8"/>
  <c r="M22" i="8"/>
  <c r="N22" i="8"/>
  <c r="F23" i="8"/>
  <c r="G23" i="8"/>
  <c r="H23" i="8"/>
  <c r="I23" i="8"/>
  <c r="J23" i="8"/>
  <c r="K23" i="8"/>
  <c r="L23" i="8"/>
  <c r="M23" i="8"/>
  <c r="N23" i="8"/>
  <c r="F24" i="8"/>
  <c r="G24" i="8"/>
  <c r="H24" i="8"/>
  <c r="I24" i="8"/>
  <c r="J24" i="8"/>
  <c r="K24" i="8"/>
  <c r="L24" i="8"/>
  <c r="M24" i="8"/>
  <c r="N24" i="8"/>
  <c r="E19" i="8"/>
  <c r="E20" i="8"/>
  <c r="E21" i="8"/>
  <c r="E22" i="8"/>
  <c r="E23" i="8"/>
  <c r="E24" i="8"/>
  <c r="E18" i="8"/>
  <c r="D26" i="8"/>
  <c r="D27" i="8"/>
  <c r="D28" i="8"/>
  <c r="D29" i="8"/>
  <c r="D30" i="8"/>
  <c r="D31" i="8"/>
  <c r="D25" i="8"/>
  <c r="D19" i="8"/>
  <c r="D20" i="8"/>
  <c r="D21" i="8"/>
  <c r="D22" i="8"/>
  <c r="D23" i="8"/>
  <c r="D24" i="8"/>
  <c r="D18" i="8"/>
  <c r="C26" i="8"/>
  <c r="C27" i="8"/>
  <c r="C28" i="8"/>
  <c r="C29" i="8"/>
  <c r="C30" i="8"/>
  <c r="C31" i="8"/>
  <c r="C25" i="8"/>
  <c r="DX5" i="6" l="1"/>
  <c r="DW5" i="6"/>
  <c r="DY5" i="6" s="1"/>
  <c r="C18" i="8"/>
  <c r="C19" i="8"/>
  <c r="C20" i="8"/>
  <c r="C22" i="8"/>
  <c r="C23" i="8"/>
  <c r="C24" i="8"/>
  <c r="O10" i="9" l="1"/>
  <c r="O9" i="9"/>
  <c r="O8" i="9"/>
  <c r="O7" i="9"/>
  <c r="O6" i="9"/>
  <c r="O5" i="9"/>
  <c r="O4" i="9"/>
  <c r="O3" i="9"/>
  <c r="O15" i="8"/>
  <c r="O16" i="8"/>
  <c r="O14" i="8"/>
  <c r="O13" i="8"/>
  <c r="O12" i="8"/>
  <c r="O11" i="8"/>
  <c r="O10" i="8"/>
  <c r="O9" i="8"/>
  <c r="O8" i="8"/>
  <c r="O7" i="8"/>
  <c r="O6" i="8"/>
  <c r="O5" i="8"/>
  <c r="O4" i="8"/>
  <c r="O3" i="8"/>
  <c r="O18" i="8" l="1"/>
  <c r="O25" i="8"/>
  <c r="P19" i="8"/>
  <c r="P26" i="8"/>
  <c r="Q27" i="8"/>
  <c r="Q20" i="8"/>
  <c r="O22" i="8"/>
  <c r="O29" i="8"/>
  <c r="P23" i="8"/>
  <c r="P30" i="8"/>
  <c r="Q24" i="8"/>
  <c r="Q31" i="8"/>
  <c r="P25" i="8"/>
  <c r="P18" i="8"/>
  <c r="Q26" i="8"/>
  <c r="Q19" i="8"/>
  <c r="O21" i="8"/>
  <c r="O28" i="8"/>
  <c r="P22" i="8"/>
  <c r="P29" i="8"/>
  <c r="Q30" i="8"/>
  <c r="Q23" i="8"/>
  <c r="Q25" i="8"/>
  <c r="Q18" i="8"/>
  <c r="O20" i="8"/>
  <c r="O27" i="8"/>
  <c r="P21" i="8"/>
  <c r="P28" i="8"/>
  <c r="Q29" i="8"/>
  <c r="Q22" i="8"/>
  <c r="O24" i="8"/>
  <c r="O31" i="8"/>
  <c r="O19" i="8"/>
  <c r="O26" i="8"/>
  <c r="P20" i="8"/>
  <c r="P27" i="8"/>
  <c r="Q21" i="8"/>
  <c r="Q28" i="8"/>
  <c r="O23" i="8"/>
  <c r="O30" i="8"/>
  <c r="P24" i="8"/>
  <c r="P31" i="8"/>
  <c r="O3" i="7"/>
  <c r="O14" i="7"/>
  <c r="O11" i="7"/>
  <c r="O12" i="7"/>
  <c r="O13" i="7"/>
  <c r="O10" i="7"/>
  <c r="O9" i="7"/>
  <c r="O8" i="7"/>
  <c r="O7" i="7"/>
  <c r="O6" i="7"/>
  <c r="O5" i="7"/>
  <c r="O4" i="7"/>
  <c r="O26" i="7" l="1"/>
  <c r="O20" i="7"/>
  <c r="O19" i="7"/>
  <c r="O25" i="7"/>
  <c r="O22" i="7"/>
  <c r="O16" i="7"/>
  <c r="O23" i="7"/>
  <c r="O17" i="7"/>
  <c r="O21" i="7"/>
  <c r="O27" i="7"/>
  <c r="O24" i="7"/>
  <c r="O18" i="7"/>
  <c r="AV5" i="6"/>
  <c r="AV6" i="6"/>
  <c r="AV8" i="6"/>
  <c r="AV9" i="6"/>
  <c r="AV10" i="6"/>
  <c r="AV11" i="6"/>
  <c r="AV12" i="6"/>
  <c r="AV13" i="6"/>
  <c r="AV14" i="6"/>
  <c r="AU16" i="6"/>
  <c r="AV16" i="6"/>
  <c r="AW16" i="6"/>
  <c r="AX16" i="6"/>
  <c r="BM16" i="6" s="1"/>
  <c r="AY16" i="6"/>
  <c r="BN16" i="6" s="1"/>
  <c r="AZ16" i="6"/>
  <c r="BO16" i="6" s="1"/>
  <c r="BA16" i="6"/>
  <c r="BP16" i="6" s="1"/>
  <c r="BB16" i="6"/>
  <c r="BQ16" i="6" s="1"/>
  <c r="BC16" i="6"/>
  <c r="BD16" i="6"/>
  <c r="AV17" i="6"/>
  <c r="AV18" i="6"/>
  <c r="AV19" i="6"/>
  <c r="AV20" i="6"/>
  <c r="AV21" i="6"/>
  <c r="AV22" i="6"/>
  <c r="AV23" i="6"/>
  <c r="AV24" i="6"/>
  <c r="AV25" i="6"/>
  <c r="AV26" i="6"/>
  <c r="AV27" i="6"/>
  <c r="AV4" i="6"/>
  <c r="BD3" i="6"/>
  <c r="BC3" i="6"/>
  <c r="BB3" i="6"/>
  <c r="BQ3" i="6" s="1"/>
  <c r="BA3" i="6"/>
  <c r="BP3" i="6" s="1"/>
  <c r="AZ3" i="6"/>
  <c r="BO3" i="6" s="1"/>
  <c r="AY3" i="6"/>
  <c r="BN3" i="6" s="1"/>
  <c r="AX3" i="6"/>
  <c r="BM3" i="6" s="1"/>
  <c r="AW3" i="6"/>
  <c r="BE3" i="6" s="1"/>
  <c r="AV3" i="6"/>
  <c r="AU3" i="6"/>
  <c r="I5" i="6"/>
  <c r="I6" i="6"/>
  <c r="I7" i="6"/>
  <c r="I8" i="6"/>
  <c r="I9" i="6"/>
  <c r="I10" i="6"/>
  <c r="I11" i="6"/>
  <c r="I12" i="6"/>
  <c r="I13" i="6"/>
  <c r="I17" i="6"/>
  <c r="I18" i="6"/>
  <c r="I19" i="6"/>
  <c r="I20" i="6"/>
  <c r="I21" i="6"/>
  <c r="I22" i="6"/>
  <c r="I23" i="6"/>
  <c r="I24" i="6"/>
  <c r="I25" i="6"/>
  <c r="I26" i="6"/>
  <c r="I4" i="6"/>
  <c r="T17" i="6"/>
  <c r="T10" i="6"/>
  <c r="G5" i="6"/>
  <c r="H5" i="6" s="1"/>
  <c r="T4" i="6"/>
  <c r="AV24" i="5"/>
  <c r="AV23" i="5"/>
  <c r="AV22" i="5"/>
  <c r="AV21" i="5"/>
  <c r="AV20" i="5"/>
  <c r="AV19" i="5"/>
  <c r="AV18" i="5"/>
  <c r="AV17" i="5"/>
  <c r="AV16" i="5"/>
  <c r="AV15" i="5"/>
  <c r="BD14" i="5"/>
  <c r="CC14" i="5" s="1"/>
  <c r="CY14" i="5" s="1"/>
  <c r="DT14" i="5" s="1"/>
  <c r="BC14" i="5"/>
  <c r="CB14" i="5" s="1"/>
  <c r="CX14" i="5" s="1"/>
  <c r="DS14" i="5" s="1"/>
  <c r="BB14" i="5"/>
  <c r="BA14" i="5"/>
  <c r="BP14" i="5" s="1"/>
  <c r="AZ14" i="5"/>
  <c r="AY14" i="5"/>
  <c r="AX14" i="5"/>
  <c r="AW14" i="5"/>
  <c r="AV14" i="5"/>
  <c r="BU14" i="5" s="1"/>
  <c r="CQ14" i="5" s="1"/>
  <c r="DL14" i="5" s="1"/>
  <c r="AU14" i="5"/>
  <c r="BH14" i="5" s="1"/>
  <c r="AV13" i="5"/>
  <c r="AV12" i="5"/>
  <c r="AV11" i="5"/>
  <c r="AV10" i="5"/>
  <c r="AV9" i="5"/>
  <c r="AV8" i="5"/>
  <c r="AV7" i="5"/>
  <c r="AV6" i="5"/>
  <c r="AV5" i="5"/>
  <c r="AV4" i="5"/>
  <c r="BD3" i="5"/>
  <c r="BC3" i="5"/>
  <c r="BB3" i="5"/>
  <c r="BQ3" i="5" s="1"/>
  <c r="BA3" i="5"/>
  <c r="BP3" i="5" s="1"/>
  <c r="AZ3" i="5"/>
  <c r="BO3" i="5" s="1"/>
  <c r="AY3" i="5"/>
  <c r="BN3" i="5" s="1"/>
  <c r="AX3" i="5"/>
  <c r="BM3" i="5" s="1"/>
  <c r="AW3" i="5"/>
  <c r="BE3" i="5" s="1"/>
  <c r="AV3" i="5"/>
  <c r="AU3" i="5"/>
  <c r="J23" i="5"/>
  <c r="J22" i="5"/>
  <c r="J21" i="5"/>
  <c r="J20" i="5"/>
  <c r="J19" i="5"/>
  <c r="J18" i="5"/>
  <c r="J17" i="5"/>
  <c r="J16" i="5"/>
  <c r="J15" i="5"/>
  <c r="J5" i="5"/>
  <c r="J6" i="5"/>
  <c r="J7" i="5"/>
  <c r="J8" i="5"/>
  <c r="J9" i="5"/>
  <c r="J10" i="5"/>
  <c r="J11" i="5"/>
  <c r="J12" i="5"/>
  <c r="J4" i="5"/>
  <c r="I4" i="5"/>
  <c r="I5" i="5"/>
  <c r="I6" i="5"/>
  <c r="I7" i="5"/>
  <c r="I8" i="5"/>
  <c r="I9" i="5"/>
  <c r="I10" i="5"/>
  <c r="I11" i="5"/>
  <c r="I12" i="5"/>
  <c r="I15" i="5"/>
  <c r="I16" i="5"/>
  <c r="I17" i="5"/>
  <c r="I18" i="5"/>
  <c r="I19" i="5"/>
  <c r="I20" i="5"/>
  <c r="I21" i="5"/>
  <c r="I22" i="5"/>
  <c r="I23" i="5"/>
  <c r="D5" i="5"/>
  <c r="AQ5" i="5" s="1"/>
  <c r="D6" i="5"/>
  <c r="AQ6" i="5" s="1"/>
  <c r="D7" i="5"/>
  <c r="AQ7" i="5" s="1"/>
  <c r="T8" i="5"/>
  <c r="D9" i="5"/>
  <c r="AQ9" i="5" s="1"/>
  <c r="D10" i="5"/>
  <c r="AQ10" i="5" s="1"/>
  <c r="D11" i="5"/>
  <c r="AQ11" i="5" s="1"/>
  <c r="D12" i="5"/>
  <c r="AQ12" i="5" s="1"/>
  <c r="D13" i="5"/>
  <c r="AQ13" i="5" s="1"/>
  <c r="D15" i="5"/>
  <c r="T15" i="5" s="1"/>
  <c r="D16" i="5"/>
  <c r="D17" i="5"/>
  <c r="D18" i="5"/>
  <c r="D19" i="5"/>
  <c r="AQ19" i="5" s="1"/>
  <c r="D20" i="5"/>
  <c r="D21" i="5"/>
  <c r="D22" i="5"/>
  <c r="D23" i="5"/>
  <c r="D24" i="5"/>
  <c r="D4" i="5"/>
  <c r="D7" i="3"/>
  <c r="T7" i="3" s="1"/>
  <c r="H5" i="3"/>
  <c r="D5" i="3"/>
  <c r="G4" i="3" s="1"/>
  <c r="H4" i="3" s="1"/>
  <c r="AV4" i="3"/>
  <c r="AV5" i="3"/>
  <c r="AV6" i="3"/>
  <c r="AV7" i="3"/>
  <c r="AV8" i="3"/>
  <c r="AV9" i="3"/>
  <c r="AV10" i="3"/>
  <c r="AV11" i="3"/>
  <c r="AV12" i="3"/>
  <c r="AV13" i="3"/>
  <c r="AU14" i="3"/>
  <c r="AV14" i="3"/>
  <c r="AW14" i="3"/>
  <c r="BE14" i="3" s="1"/>
  <c r="AX14" i="3"/>
  <c r="BM14" i="3" s="1"/>
  <c r="AY14" i="3"/>
  <c r="BN14" i="3" s="1"/>
  <c r="AZ14" i="3"/>
  <c r="BO14" i="3" s="1"/>
  <c r="BA14" i="3"/>
  <c r="BP14" i="3" s="1"/>
  <c r="BB14" i="3"/>
  <c r="BQ14" i="3" s="1"/>
  <c r="BC14" i="3"/>
  <c r="BD14" i="3"/>
  <c r="AV15" i="3"/>
  <c r="AV16" i="3"/>
  <c r="AV17" i="3"/>
  <c r="AV18" i="3"/>
  <c r="AV19" i="3"/>
  <c r="AV20" i="3"/>
  <c r="AV21" i="3"/>
  <c r="AV22" i="3"/>
  <c r="BA22" i="3"/>
  <c r="BP22" i="3" s="1"/>
  <c r="BB22" i="3"/>
  <c r="BQ22" i="3" s="1"/>
  <c r="BC22" i="3"/>
  <c r="CB22" i="3" s="1"/>
  <c r="BD22" i="3"/>
  <c r="CC22" i="3" s="1"/>
  <c r="AV23" i="3"/>
  <c r="AV24" i="3"/>
  <c r="BD3" i="3"/>
  <c r="BC3" i="3"/>
  <c r="BB3" i="3"/>
  <c r="BQ3" i="3" s="1"/>
  <c r="BA3" i="3"/>
  <c r="BP3" i="3" s="1"/>
  <c r="AZ3" i="3"/>
  <c r="BO3" i="3" s="1"/>
  <c r="AY3" i="3"/>
  <c r="BN3" i="3" s="1"/>
  <c r="AX3" i="3"/>
  <c r="BM3" i="3" s="1"/>
  <c r="AW3" i="3"/>
  <c r="AV3" i="3"/>
  <c r="AU3" i="3"/>
  <c r="BK14" i="5" l="1"/>
  <c r="CG14" i="5"/>
  <c r="BY14" i="5"/>
  <c r="CU14" i="5" s="1"/>
  <c r="DP14" i="5" s="1"/>
  <c r="BO14" i="5"/>
  <c r="BW14" i="5"/>
  <c r="CS14" i="5" s="1"/>
  <c r="DN14" i="5" s="1"/>
  <c r="BM14" i="5"/>
  <c r="CA14" i="5"/>
  <c r="CW14" i="5" s="1"/>
  <c r="DR14" i="5" s="1"/>
  <c r="DU14" i="5" s="1"/>
  <c r="BQ14" i="5"/>
  <c r="BX14" i="5"/>
  <c r="CT14" i="5" s="1"/>
  <c r="DO14" i="5" s="1"/>
  <c r="BN14" i="5"/>
  <c r="T20" i="5"/>
  <c r="AQ20" i="5"/>
  <c r="T16" i="5"/>
  <c r="AQ16" i="5"/>
  <c r="T23" i="5"/>
  <c r="AQ23" i="5"/>
  <c r="T22" i="5"/>
  <c r="AQ22" i="5"/>
  <c r="T18" i="5"/>
  <c r="AQ18" i="5"/>
  <c r="G23" i="5"/>
  <c r="H23" i="5" s="1"/>
  <c r="AQ24" i="5"/>
  <c r="T21" i="5"/>
  <c r="AQ21" i="5"/>
  <c r="AS21" i="5" s="1"/>
  <c r="T17" i="5"/>
  <c r="AQ17" i="5"/>
  <c r="AS17" i="5" s="1"/>
  <c r="T11" i="5"/>
  <c r="D33" i="5"/>
  <c r="D43" i="5"/>
  <c r="I30" i="5"/>
  <c r="I40" i="5"/>
  <c r="J28" i="5"/>
  <c r="J38" i="5"/>
  <c r="AV29" i="5"/>
  <c r="AV39" i="5"/>
  <c r="AV33" i="5"/>
  <c r="AV43" i="5"/>
  <c r="T19" i="5"/>
  <c r="T40" i="5" s="1"/>
  <c r="D40" i="5"/>
  <c r="D30" i="5"/>
  <c r="T10" i="5"/>
  <c r="D32" i="5"/>
  <c r="D42" i="5"/>
  <c r="I29" i="5"/>
  <c r="I39" i="5"/>
  <c r="AV30" i="5"/>
  <c r="AV40" i="5"/>
  <c r="D45" i="5"/>
  <c r="D35" i="5"/>
  <c r="T9" i="5"/>
  <c r="D41" i="5"/>
  <c r="D31" i="5"/>
  <c r="T5" i="5"/>
  <c r="D37" i="5"/>
  <c r="D27" i="5"/>
  <c r="I32" i="5"/>
  <c r="I42" i="5"/>
  <c r="I28" i="5"/>
  <c r="I38" i="5"/>
  <c r="J34" i="5"/>
  <c r="J44" i="5"/>
  <c r="J30" i="5"/>
  <c r="J40" i="5"/>
  <c r="AV27" i="5"/>
  <c r="AV37" i="5"/>
  <c r="AV31" i="5"/>
  <c r="AV41" i="5"/>
  <c r="AV35" i="5"/>
  <c r="AV45" i="5"/>
  <c r="T7" i="5"/>
  <c r="D29" i="5"/>
  <c r="D39" i="5"/>
  <c r="I34" i="5"/>
  <c r="I44" i="5"/>
  <c r="I26" i="5"/>
  <c r="I36" i="5"/>
  <c r="J32" i="5"/>
  <c r="J42" i="5"/>
  <c r="T6" i="5"/>
  <c r="D28" i="5"/>
  <c r="D38" i="5"/>
  <c r="I33" i="5"/>
  <c r="I43" i="5"/>
  <c r="J26" i="5"/>
  <c r="J36" i="5"/>
  <c r="J31" i="5"/>
  <c r="J41" i="5"/>
  <c r="J27" i="5"/>
  <c r="J37" i="5"/>
  <c r="AV26" i="5"/>
  <c r="AV36" i="5"/>
  <c r="AV34" i="5"/>
  <c r="AV44" i="5"/>
  <c r="T4" i="5"/>
  <c r="D26" i="5"/>
  <c r="D36" i="5"/>
  <c r="T12" i="5"/>
  <c r="D44" i="5"/>
  <c r="D34" i="5"/>
  <c r="I31" i="5"/>
  <c r="I41" i="5"/>
  <c r="I27" i="5"/>
  <c r="I37" i="5"/>
  <c r="J33" i="5"/>
  <c r="J43" i="5"/>
  <c r="J29" i="5"/>
  <c r="J39" i="5"/>
  <c r="AV28" i="5"/>
  <c r="AV38" i="5"/>
  <c r="AV32" i="5"/>
  <c r="AV42" i="5"/>
  <c r="I35" i="6"/>
  <c r="I46" i="6"/>
  <c r="AV32" i="6"/>
  <c r="AV43" i="6"/>
  <c r="I38" i="6"/>
  <c r="I49" i="6"/>
  <c r="I34" i="6"/>
  <c r="I45" i="6"/>
  <c r="I30" i="6"/>
  <c r="I41" i="6"/>
  <c r="AV36" i="6"/>
  <c r="AV47" i="6"/>
  <c r="AV31" i="6"/>
  <c r="AV42" i="6"/>
  <c r="I31" i="6"/>
  <c r="I42" i="6"/>
  <c r="AV33" i="6"/>
  <c r="AV44" i="6"/>
  <c r="L5" i="6"/>
  <c r="I37" i="6"/>
  <c r="I48" i="6"/>
  <c r="I33" i="6"/>
  <c r="I44" i="6"/>
  <c r="AV39" i="6"/>
  <c r="AV50" i="6"/>
  <c r="AV35" i="6"/>
  <c r="AV46" i="6"/>
  <c r="AV30" i="6"/>
  <c r="AV41" i="6"/>
  <c r="AV37" i="6"/>
  <c r="AV48" i="6"/>
  <c r="I36" i="6"/>
  <c r="I47" i="6"/>
  <c r="I32" i="6"/>
  <c r="I43" i="6"/>
  <c r="AV38" i="6"/>
  <c r="AV49" i="6"/>
  <c r="AV34" i="6"/>
  <c r="AV45" i="6"/>
  <c r="AT11" i="6"/>
  <c r="DW5" i="3"/>
  <c r="DX5" i="3"/>
  <c r="AV42" i="3"/>
  <c r="AV33" i="3"/>
  <c r="AV41" i="3"/>
  <c r="AV32" i="3"/>
  <c r="AV37" i="3"/>
  <c r="AV28" i="3"/>
  <c r="AV40" i="3"/>
  <c r="AV31" i="3"/>
  <c r="AV36" i="3"/>
  <c r="AV27" i="3"/>
  <c r="AV38" i="3"/>
  <c r="AV29" i="3"/>
  <c r="AV43" i="3"/>
  <c r="AV34" i="3"/>
  <c r="AV39" i="3"/>
  <c r="AV30" i="3"/>
  <c r="AV35" i="3"/>
  <c r="AV26" i="3"/>
  <c r="T37" i="3"/>
  <c r="T28" i="3"/>
  <c r="Q5" i="13"/>
  <c r="P5" i="13"/>
  <c r="E5" i="13"/>
  <c r="D5" i="13"/>
  <c r="G11" i="5"/>
  <c r="K11" i="5" s="1"/>
  <c r="G7" i="5"/>
  <c r="K7" i="5" s="1"/>
  <c r="G20" i="5"/>
  <c r="H20" i="5" s="1"/>
  <c r="DX21" i="5" s="1"/>
  <c r="K5" i="13"/>
  <c r="J5" i="13"/>
  <c r="BF3" i="6"/>
  <c r="BR3" i="6" s="1"/>
  <c r="CA22" i="3"/>
  <c r="BF14" i="3"/>
  <c r="BR14" i="3" s="1"/>
  <c r="BF3" i="3"/>
  <c r="BR3" i="3" s="1"/>
  <c r="G10" i="5"/>
  <c r="K10" i="5" s="1"/>
  <c r="AR7" i="5"/>
  <c r="AR11" i="5"/>
  <c r="G6" i="5"/>
  <c r="G16" i="5"/>
  <c r="H16" i="5" s="1"/>
  <c r="DV16" i="5" s="1"/>
  <c r="DY17" i="5" s="1"/>
  <c r="BH3" i="5"/>
  <c r="BK3" i="5" s="1"/>
  <c r="AR13" i="5"/>
  <c r="AS13" i="5"/>
  <c r="AT13" i="5"/>
  <c r="DV23" i="5"/>
  <c r="DY24" i="5" s="1"/>
  <c r="CT24" i="5"/>
  <c r="G21" i="5"/>
  <c r="H21" i="5" s="1"/>
  <c r="BU22" i="5" s="1"/>
  <c r="G4" i="5"/>
  <c r="G8" i="5"/>
  <c r="L8" i="5" s="1"/>
  <c r="G12" i="5"/>
  <c r="G18" i="5"/>
  <c r="H18" i="5" s="1"/>
  <c r="BU19" i="5" s="1"/>
  <c r="G22" i="5"/>
  <c r="H22" i="5" s="1"/>
  <c r="AS7" i="5"/>
  <c r="G17" i="5"/>
  <c r="H17" i="5" s="1"/>
  <c r="G5" i="5"/>
  <c r="K5" i="5" s="1"/>
  <c r="G9" i="5"/>
  <c r="G15" i="5"/>
  <c r="H15" i="5" s="1"/>
  <c r="BU16" i="5" s="1"/>
  <c r="G19" i="5"/>
  <c r="H19" i="5" s="1"/>
  <c r="BU20" i="5" s="1"/>
  <c r="L23" i="5"/>
  <c r="DZ24" i="5" s="1"/>
  <c r="BU24" i="5"/>
  <c r="N5" i="13"/>
  <c r="B5" i="13"/>
  <c r="BH14" i="3"/>
  <c r="BK14" i="3" s="1"/>
  <c r="BH3" i="3"/>
  <c r="BK3" i="3" s="1"/>
  <c r="H5" i="13"/>
  <c r="BT14" i="5"/>
  <c r="CP14" i="5" s="1"/>
  <c r="DK14" i="5" s="1"/>
  <c r="G6" i="3"/>
  <c r="H6" i="3" s="1"/>
  <c r="T5" i="3"/>
  <c r="T6" i="3"/>
  <c r="G19" i="6"/>
  <c r="T20" i="6"/>
  <c r="G24" i="6"/>
  <c r="T25" i="6"/>
  <c r="G21" i="6"/>
  <c r="T22" i="6"/>
  <c r="AS26" i="6"/>
  <c r="T26" i="6"/>
  <c r="AT21" i="6"/>
  <c r="T21" i="6"/>
  <c r="AT18" i="6"/>
  <c r="T18" i="6"/>
  <c r="AT23" i="6"/>
  <c r="T23" i="6"/>
  <c r="T46" i="6" s="1"/>
  <c r="G26" i="6"/>
  <c r="T27" i="6"/>
  <c r="AT19" i="6"/>
  <c r="T19" i="6"/>
  <c r="T24" i="6"/>
  <c r="T36" i="6" s="1"/>
  <c r="T6" i="6"/>
  <c r="K5" i="6"/>
  <c r="T13" i="6"/>
  <c r="T9" i="6"/>
  <c r="T8" i="6"/>
  <c r="T7" i="6"/>
  <c r="T14" i="6"/>
  <c r="T12" i="6"/>
  <c r="K23" i="5"/>
  <c r="BF14" i="5"/>
  <c r="BV14" i="5"/>
  <c r="CR14" i="5" s="1"/>
  <c r="DM14" i="5" s="1"/>
  <c r="BG14" i="5"/>
  <c r="BZ14" i="5"/>
  <c r="CV14" i="5" s="1"/>
  <c r="DQ14" i="5" s="1"/>
  <c r="K18" i="5"/>
  <c r="BF16" i="6"/>
  <c r="BR16" i="6" s="1"/>
  <c r="BU5" i="6"/>
  <c r="BE22" i="3"/>
  <c r="CD22" i="3" s="1"/>
  <c r="BZ22" i="3"/>
  <c r="AQ5" i="3"/>
  <c r="BE3" i="3"/>
  <c r="AQ7" i="3"/>
  <c r="AQ6" i="3"/>
  <c r="G18" i="6"/>
  <c r="K4" i="6"/>
  <c r="G12" i="6"/>
  <c r="AT8" i="6"/>
  <c r="AR25" i="6"/>
  <c r="G6" i="6"/>
  <c r="G11" i="6"/>
  <c r="G13" i="6"/>
  <c r="K13" i="6" s="1"/>
  <c r="G8" i="6"/>
  <c r="G22" i="6"/>
  <c r="L22" i="6" s="1"/>
  <c r="G10" i="6"/>
  <c r="G9" i="6"/>
  <c r="K9" i="6" s="1"/>
  <c r="G20" i="6"/>
  <c r="L20" i="6" s="1"/>
  <c r="G25" i="6"/>
  <c r="G17" i="6"/>
  <c r="L17" i="6" s="1"/>
  <c r="G23" i="6"/>
  <c r="L23" i="6" s="1"/>
  <c r="AR8" i="6"/>
  <c r="AS8" i="6"/>
  <c r="BE16" i="6"/>
  <c r="BE14" i="5"/>
  <c r="CD14" i="5" s="1"/>
  <c r="CZ14" i="5" s="1"/>
  <c r="S14" i="5" s="1"/>
  <c r="BF3" i="5"/>
  <c r="N66" i="13" l="1"/>
  <c r="N70" i="13" s="1"/>
  <c r="Q66" i="13"/>
  <c r="BS14" i="5"/>
  <c r="BR3" i="5"/>
  <c r="BR14" i="5"/>
  <c r="N60" i="13"/>
  <c r="N61" i="13" s="1"/>
  <c r="AT11" i="5"/>
  <c r="L10" i="5"/>
  <c r="DZ11" i="5" s="1"/>
  <c r="AT7" i="5"/>
  <c r="T30" i="5"/>
  <c r="BU17" i="5"/>
  <c r="CT17" i="5"/>
  <c r="L11" i="5"/>
  <c r="K16" i="5"/>
  <c r="K27" i="5" s="1"/>
  <c r="L16" i="5"/>
  <c r="DZ17" i="5" s="1"/>
  <c r="K29" i="5"/>
  <c r="K39" i="5"/>
  <c r="AQ30" i="5"/>
  <c r="AQ40" i="5"/>
  <c r="AQ32" i="5"/>
  <c r="AQ42" i="5"/>
  <c r="AT5" i="5"/>
  <c r="AQ27" i="5"/>
  <c r="AQ37" i="5"/>
  <c r="T34" i="5"/>
  <c r="T44" i="5"/>
  <c r="T27" i="5"/>
  <c r="T37" i="5"/>
  <c r="P61" i="13"/>
  <c r="DZ9" i="5"/>
  <c r="H9" i="5"/>
  <c r="DX10" i="5" s="1"/>
  <c r="G31" i="5"/>
  <c r="G41" i="5"/>
  <c r="L21" i="5"/>
  <c r="DZ22" i="5" s="1"/>
  <c r="H12" i="5"/>
  <c r="DV12" i="5" s="1"/>
  <c r="G34" i="5"/>
  <c r="G44" i="5"/>
  <c r="L20" i="5"/>
  <c r="DZ21" i="5" s="1"/>
  <c r="AS11" i="5"/>
  <c r="AQ33" i="5"/>
  <c r="AQ43" i="5"/>
  <c r="H10" i="5"/>
  <c r="G32" i="5"/>
  <c r="G42" i="5"/>
  <c r="H7" i="5"/>
  <c r="G29" i="5"/>
  <c r="G39" i="5"/>
  <c r="T28" i="5"/>
  <c r="T38" i="5"/>
  <c r="AQ35" i="5"/>
  <c r="AQ45" i="5"/>
  <c r="H4" i="5"/>
  <c r="DV4" i="5" s="1"/>
  <c r="G26" i="5"/>
  <c r="G36" i="5"/>
  <c r="H6" i="5"/>
  <c r="DV6" i="5" s="1"/>
  <c r="G28" i="5"/>
  <c r="G38" i="5"/>
  <c r="AQ34" i="5"/>
  <c r="AQ44" i="5"/>
  <c r="AQ31" i="5"/>
  <c r="AQ41" i="5"/>
  <c r="T32" i="5"/>
  <c r="T42" i="5"/>
  <c r="H5" i="5"/>
  <c r="G27" i="5"/>
  <c r="G37" i="5"/>
  <c r="H8" i="5"/>
  <c r="DV8" i="5" s="1"/>
  <c r="G30" i="5"/>
  <c r="G40" i="5"/>
  <c r="AQ28" i="5"/>
  <c r="AQ38" i="5"/>
  <c r="AQ29" i="5"/>
  <c r="AQ39" i="5"/>
  <c r="H11" i="5"/>
  <c r="G33" i="5"/>
  <c r="G43" i="5"/>
  <c r="T26" i="5"/>
  <c r="T36" i="5"/>
  <c r="T29" i="5"/>
  <c r="T39" i="5"/>
  <c r="T41" i="5"/>
  <c r="T31" i="5"/>
  <c r="T33" i="5"/>
  <c r="T43" i="5"/>
  <c r="K21" i="5"/>
  <c r="K32" i="5" s="1"/>
  <c r="L7" i="5"/>
  <c r="K20" i="5"/>
  <c r="L18" i="5"/>
  <c r="AR17" i="5"/>
  <c r="CT21" i="5"/>
  <c r="DW21" i="5"/>
  <c r="BU21" i="5"/>
  <c r="DV20" i="5"/>
  <c r="AS11" i="6"/>
  <c r="AQ33" i="6"/>
  <c r="AR11" i="6"/>
  <c r="AQ44" i="6"/>
  <c r="T35" i="6"/>
  <c r="T37" i="6"/>
  <c r="T48" i="6"/>
  <c r="T34" i="6"/>
  <c r="T45" i="6"/>
  <c r="T41" i="6"/>
  <c r="T30" i="6"/>
  <c r="G35" i="6"/>
  <c r="G46" i="6"/>
  <c r="L10" i="6"/>
  <c r="G33" i="6"/>
  <c r="G44" i="6"/>
  <c r="L8" i="6"/>
  <c r="T39" i="6"/>
  <c r="T50" i="6"/>
  <c r="T38" i="6"/>
  <c r="T49" i="6"/>
  <c r="K26" i="6"/>
  <c r="L26" i="6"/>
  <c r="H24" i="6"/>
  <c r="L24" i="6"/>
  <c r="T47" i="6"/>
  <c r="G34" i="6"/>
  <c r="G45" i="6"/>
  <c r="L9" i="6"/>
  <c r="G37" i="6"/>
  <c r="G48" i="6"/>
  <c r="L12" i="6"/>
  <c r="AQ30" i="6"/>
  <c r="AQ41" i="6"/>
  <c r="H25" i="6"/>
  <c r="DX26" i="6" s="1"/>
  <c r="L25" i="6"/>
  <c r="G32" i="6"/>
  <c r="G43" i="6"/>
  <c r="L7" i="6"/>
  <c r="L32" i="6" s="1"/>
  <c r="G38" i="6"/>
  <c r="G49" i="6"/>
  <c r="L13" i="6"/>
  <c r="H18" i="6"/>
  <c r="H30" i="6" s="1"/>
  <c r="L18" i="6"/>
  <c r="L41" i="6" s="1"/>
  <c r="T32" i="6"/>
  <c r="T43" i="6"/>
  <c r="G41" i="6"/>
  <c r="K6" i="6"/>
  <c r="G31" i="6"/>
  <c r="G42" i="6"/>
  <c r="L6" i="6"/>
  <c r="L43" i="6"/>
  <c r="AT14" i="6"/>
  <c r="AQ39" i="6"/>
  <c r="AQ50" i="6"/>
  <c r="G36" i="6"/>
  <c r="G47" i="6"/>
  <c r="L11" i="6"/>
  <c r="T33" i="6"/>
  <c r="T44" i="6"/>
  <c r="T31" i="6"/>
  <c r="T42" i="6"/>
  <c r="H21" i="6"/>
  <c r="BU22" i="6" s="1"/>
  <c r="L21" i="6"/>
  <c r="H19" i="6"/>
  <c r="L19" i="6"/>
  <c r="G30" i="6"/>
  <c r="AT33" i="6"/>
  <c r="AT44" i="6"/>
  <c r="AQ47" i="6"/>
  <c r="AQ36" i="6"/>
  <c r="AR12" i="6"/>
  <c r="AQ48" i="6"/>
  <c r="AQ37" i="6"/>
  <c r="AQ38" i="6"/>
  <c r="AQ49" i="6"/>
  <c r="AQ35" i="6"/>
  <c r="AQ46" i="6"/>
  <c r="B60" i="13"/>
  <c r="B61" i="13" s="1"/>
  <c r="K21" i="6"/>
  <c r="H26" i="6"/>
  <c r="DV26" i="6" s="1"/>
  <c r="DY27" i="6" s="1"/>
  <c r="DW7" i="3"/>
  <c r="DX7" i="3"/>
  <c r="AQ36" i="3"/>
  <c r="AQ27" i="3"/>
  <c r="AQ37" i="3"/>
  <c r="AQ28" i="3"/>
  <c r="AS23" i="6"/>
  <c r="AT17" i="5"/>
  <c r="P66" i="13"/>
  <c r="P70" i="13" s="1"/>
  <c r="AR21" i="5"/>
  <c r="AT21" i="5"/>
  <c r="K8" i="5"/>
  <c r="AT24" i="6"/>
  <c r="AT47" i="6" s="1"/>
  <c r="D66" i="13"/>
  <c r="D70" i="13" s="1"/>
  <c r="AS21" i="6"/>
  <c r="AS33" i="6" s="1"/>
  <c r="AR21" i="6"/>
  <c r="AR44" i="6" s="1"/>
  <c r="AR24" i="6"/>
  <c r="AR36" i="6" s="1"/>
  <c r="AS24" i="6"/>
  <c r="K19" i="6"/>
  <c r="AS19" i="6"/>
  <c r="L12" i="5"/>
  <c r="K12" i="5"/>
  <c r="AR5" i="5"/>
  <c r="L19" i="5"/>
  <c r="DZ20" i="5" s="1"/>
  <c r="K6" i="5"/>
  <c r="L15" i="5"/>
  <c r="DZ16" i="5" s="1"/>
  <c r="AS5" i="5"/>
  <c r="L6" i="5"/>
  <c r="AT8" i="5"/>
  <c r="AR8" i="5"/>
  <c r="AS8" i="5"/>
  <c r="AR9" i="5"/>
  <c r="AS9" i="5"/>
  <c r="AT9" i="5"/>
  <c r="L9" i="5"/>
  <c r="AR16" i="5"/>
  <c r="AS16" i="5"/>
  <c r="AT16" i="5"/>
  <c r="K22" i="5"/>
  <c r="K43" i="5" s="1"/>
  <c r="K9" i="5"/>
  <c r="AT12" i="5"/>
  <c r="AR12" i="5"/>
  <c r="AS12" i="5"/>
  <c r="K15" i="5"/>
  <c r="AR19" i="5"/>
  <c r="AT19" i="5"/>
  <c r="AS19" i="5"/>
  <c r="L22" i="5"/>
  <c r="L4" i="5"/>
  <c r="DX19" i="5"/>
  <c r="DV18" i="5"/>
  <c r="DW19" i="5"/>
  <c r="CT19" i="5"/>
  <c r="AR20" i="5"/>
  <c r="AS20" i="5"/>
  <c r="AT20" i="5"/>
  <c r="L17" i="5"/>
  <c r="DV17" i="5"/>
  <c r="DX18" i="5"/>
  <c r="DW18" i="5"/>
  <c r="CT18" i="5"/>
  <c r="BU18" i="5"/>
  <c r="AT18" i="5"/>
  <c r="AR18" i="5"/>
  <c r="AR39" i="5" s="1"/>
  <c r="AS18" i="5"/>
  <c r="AS29" i="5" s="1"/>
  <c r="DV19" i="5"/>
  <c r="DY20" i="5" s="1"/>
  <c r="CT20" i="5"/>
  <c r="K19" i="5"/>
  <c r="AR23" i="5"/>
  <c r="AS23" i="5"/>
  <c r="AT23" i="5"/>
  <c r="K17" i="5"/>
  <c r="AR6" i="5"/>
  <c r="AT6" i="5"/>
  <c r="AS6" i="5"/>
  <c r="AR24" i="5"/>
  <c r="AR45" i="5" s="1"/>
  <c r="AS24" i="5"/>
  <c r="AS35" i="5" s="1"/>
  <c r="AT24" i="5"/>
  <c r="AT35" i="5" s="1"/>
  <c r="K4" i="5"/>
  <c r="DV22" i="5"/>
  <c r="DW23" i="5"/>
  <c r="DX23" i="5"/>
  <c r="CT23" i="5"/>
  <c r="AT22" i="5"/>
  <c r="AS22" i="5"/>
  <c r="AR22" i="5"/>
  <c r="AR43" i="5" s="1"/>
  <c r="DV15" i="5"/>
  <c r="DY16" i="5" s="1"/>
  <c r="CT16" i="5"/>
  <c r="BU23" i="5"/>
  <c r="L5" i="5"/>
  <c r="AR10" i="5"/>
  <c r="AS10" i="5"/>
  <c r="AT10" i="5"/>
  <c r="DV21" i="5"/>
  <c r="DY22" i="5" s="1"/>
  <c r="CT22" i="5"/>
  <c r="AR19" i="6"/>
  <c r="AR23" i="6"/>
  <c r="D60" i="13"/>
  <c r="D61" i="13" s="1"/>
  <c r="AS18" i="6"/>
  <c r="K24" i="6"/>
  <c r="K18" i="6"/>
  <c r="K30" i="6" s="1"/>
  <c r="AR18" i="6"/>
  <c r="BU5" i="3"/>
  <c r="CT5" i="3"/>
  <c r="CT6" i="3"/>
  <c r="CT7" i="3"/>
  <c r="AT26" i="6"/>
  <c r="AR26" i="6"/>
  <c r="DW26" i="6"/>
  <c r="CT19" i="6"/>
  <c r="BU20" i="6"/>
  <c r="DW20" i="6"/>
  <c r="DV19" i="6"/>
  <c r="DX20" i="6"/>
  <c r="CT20" i="6"/>
  <c r="AT5" i="6"/>
  <c r="AR5" i="6"/>
  <c r="AS12" i="6"/>
  <c r="BS16" i="6"/>
  <c r="AR10" i="6"/>
  <c r="K8" i="6"/>
  <c r="K11" i="6"/>
  <c r="K12" i="6"/>
  <c r="AS10" i="6"/>
  <c r="AS25" i="6"/>
  <c r="AT25" i="6"/>
  <c r="AT12" i="6"/>
  <c r="H13" i="6"/>
  <c r="H17" i="6"/>
  <c r="AS14" i="6"/>
  <c r="H8" i="6"/>
  <c r="H11" i="6"/>
  <c r="K17" i="6"/>
  <c r="H6" i="6"/>
  <c r="H9" i="6"/>
  <c r="AR14" i="6"/>
  <c r="AT10" i="6"/>
  <c r="K25" i="6"/>
  <c r="H12" i="6"/>
  <c r="K7" i="6"/>
  <c r="H7" i="6"/>
  <c r="K23" i="6"/>
  <c r="H23" i="6"/>
  <c r="K22" i="6"/>
  <c r="K34" i="6" s="1"/>
  <c r="H22" i="6"/>
  <c r="H10" i="6"/>
  <c r="K10" i="6"/>
  <c r="K20" i="6"/>
  <c r="H20" i="6"/>
  <c r="AS5" i="6"/>
  <c r="AT13" i="6"/>
  <c r="AR13" i="6"/>
  <c r="L43" i="5" l="1"/>
  <c r="BU5" i="5"/>
  <c r="BU27" i="5" s="1"/>
  <c r="L32" i="5"/>
  <c r="AS39" i="5"/>
  <c r="AR29" i="5"/>
  <c r="AR33" i="5"/>
  <c r="AS45" i="5"/>
  <c r="AR35" i="5"/>
  <c r="AT45" i="5"/>
  <c r="AT29" i="5"/>
  <c r="AT43" i="5"/>
  <c r="K37" i="5"/>
  <c r="AT33" i="5"/>
  <c r="L42" i="5"/>
  <c r="M4" i="2"/>
  <c r="M6" i="2" s="1"/>
  <c r="CT9" i="5"/>
  <c r="CT31" i="5" s="1"/>
  <c r="CT6" i="5"/>
  <c r="CT28" i="5" s="1"/>
  <c r="AT39" i="5"/>
  <c r="DV9" i="5"/>
  <c r="CT13" i="5"/>
  <c r="CT45" i="5" s="1"/>
  <c r="DV5" i="5"/>
  <c r="DY6" i="5" s="1"/>
  <c r="CT10" i="5"/>
  <c r="CT42" i="5" s="1"/>
  <c r="DW10" i="5"/>
  <c r="DW32" i="5" s="1"/>
  <c r="L33" i="5"/>
  <c r="K33" i="5"/>
  <c r="CT7" i="5"/>
  <c r="CT29" i="5" s="1"/>
  <c r="L30" i="5"/>
  <c r="DV28" i="5"/>
  <c r="DV38" i="5"/>
  <c r="K31" i="5"/>
  <c r="K41" i="5"/>
  <c r="L29" i="5"/>
  <c r="L39" i="5"/>
  <c r="H33" i="5"/>
  <c r="H43" i="5"/>
  <c r="DW12" i="5"/>
  <c r="CT12" i="5"/>
  <c r="DX12" i="5"/>
  <c r="DV11" i="5"/>
  <c r="BU12" i="5"/>
  <c r="AT32" i="5"/>
  <c r="AT42" i="5"/>
  <c r="DY9" i="5"/>
  <c r="DV30" i="5"/>
  <c r="DV40" i="5"/>
  <c r="K26" i="5"/>
  <c r="K36" i="5"/>
  <c r="DY13" i="5"/>
  <c r="DV34" i="5"/>
  <c r="DV44" i="5"/>
  <c r="O4" i="2"/>
  <c r="DZ5" i="5"/>
  <c r="L26" i="5"/>
  <c r="L36" i="5"/>
  <c r="AS34" i="5"/>
  <c r="AS44" i="5"/>
  <c r="L31" i="5"/>
  <c r="L41" i="5"/>
  <c r="AS30" i="5"/>
  <c r="AS40" i="5"/>
  <c r="L28" i="5"/>
  <c r="L38" i="5"/>
  <c r="BU37" i="5"/>
  <c r="DZ19" i="5"/>
  <c r="BU9" i="5"/>
  <c r="H30" i="5"/>
  <c r="H40" i="5"/>
  <c r="H27" i="5"/>
  <c r="H37" i="5"/>
  <c r="BU6" i="5"/>
  <c r="H26" i="5"/>
  <c r="H36" i="5"/>
  <c r="DZ31" i="5"/>
  <c r="DZ41" i="5"/>
  <c r="AS32" i="5"/>
  <c r="AS42" i="5"/>
  <c r="DZ6" i="5"/>
  <c r="L27" i="5"/>
  <c r="L37" i="5"/>
  <c r="DW42" i="5"/>
  <c r="AT28" i="5"/>
  <c r="AT38" i="5"/>
  <c r="CT5" i="5"/>
  <c r="AR34" i="5"/>
  <c r="AR44" i="5"/>
  <c r="AT31" i="5"/>
  <c r="AT41" i="5"/>
  <c r="AR30" i="5"/>
  <c r="AR40" i="5"/>
  <c r="AS27" i="5"/>
  <c r="AS37" i="5"/>
  <c r="AR27" i="5"/>
  <c r="AR37" i="5"/>
  <c r="DZ13" i="5"/>
  <c r="L34" i="5"/>
  <c r="L44" i="5"/>
  <c r="DZ33" i="5"/>
  <c r="DZ43" i="5"/>
  <c r="K42" i="5"/>
  <c r="AS33" i="5"/>
  <c r="AS43" i="5"/>
  <c r="BU13" i="5"/>
  <c r="H34" i="5"/>
  <c r="H44" i="5"/>
  <c r="BU10" i="5"/>
  <c r="H31" i="5"/>
  <c r="H41" i="5"/>
  <c r="DV37" i="5"/>
  <c r="AR31" i="5"/>
  <c r="AR41" i="5"/>
  <c r="K28" i="5"/>
  <c r="K38" i="5"/>
  <c r="K34" i="5"/>
  <c r="K44" i="5"/>
  <c r="DX7" i="5"/>
  <c r="H28" i="5"/>
  <c r="H38" i="5"/>
  <c r="DW7" i="5"/>
  <c r="H29" i="5"/>
  <c r="H39" i="5"/>
  <c r="DV7" i="5"/>
  <c r="BU8" i="5"/>
  <c r="CT8" i="5"/>
  <c r="DX8" i="5"/>
  <c r="DW8" i="5"/>
  <c r="AS28" i="5"/>
  <c r="AS38" i="5"/>
  <c r="AR32" i="5"/>
  <c r="AR42" i="5"/>
  <c r="DX32" i="5"/>
  <c r="DX42" i="5"/>
  <c r="AR28" i="5"/>
  <c r="AR38" i="5"/>
  <c r="DY5" i="5"/>
  <c r="DV26" i="5"/>
  <c r="DV36" i="5"/>
  <c r="AT34" i="5"/>
  <c r="AT44" i="5"/>
  <c r="AS31" i="5"/>
  <c r="AS41" i="5"/>
  <c r="AT30" i="5"/>
  <c r="AT40" i="5"/>
  <c r="BU7" i="5"/>
  <c r="K30" i="5"/>
  <c r="K40" i="5"/>
  <c r="H32" i="5"/>
  <c r="H42" i="5"/>
  <c r="DV10" i="5"/>
  <c r="BU11" i="5"/>
  <c r="CT11" i="5"/>
  <c r="L40" i="5"/>
  <c r="AT27" i="5"/>
  <c r="AT37" i="5"/>
  <c r="DY21" i="5"/>
  <c r="AS36" i="6"/>
  <c r="BU26" i="6"/>
  <c r="DV18" i="6"/>
  <c r="DY19" i="6" s="1"/>
  <c r="DV25" i="6"/>
  <c r="DY26" i="6" s="1"/>
  <c r="BU19" i="6"/>
  <c r="CT26" i="6"/>
  <c r="AS47" i="6"/>
  <c r="CT25" i="6"/>
  <c r="DV24" i="6"/>
  <c r="DY25" i="6" s="1"/>
  <c r="AR33" i="6"/>
  <c r="BU25" i="6"/>
  <c r="AR47" i="6"/>
  <c r="AS44" i="6"/>
  <c r="AT36" i="6"/>
  <c r="H32" i="6"/>
  <c r="H43" i="6"/>
  <c r="AR30" i="6"/>
  <c r="AR41" i="6"/>
  <c r="CT22" i="6"/>
  <c r="DX22" i="6"/>
  <c r="CT27" i="6"/>
  <c r="K41" i="6"/>
  <c r="H41" i="6"/>
  <c r="L30" i="6"/>
  <c r="AS39" i="6"/>
  <c r="AS50" i="6"/>
  <c r="K36" i="6"/>
  <c r="K47" i="6"/>
  <c r="K35" i="6"/>
  <c r="K46" i="6"/>
  <c r="K32" i="6"/>
  <c r="K43" i="6"/>
  <c r="AR39" i="6"/>
  <c r="AR50" i="6"/>
  <c r="H36" i="6"/>
  <c r="H47" i="6"/>
  <c r="H38" i="6"/>
  <c r="H49" i="6"/>
  <c r="AT30" i="6"/>
  <c r="AT41" i="6"/>
  <c r="BU27" i="6"/>
  <c r="DV21" i="6"/>
  <c r="AT39" i="6"/>
  <c r="AT50" i="6"/>
  <c r="K45" i="6"/>
  <c r="K38" i="6"/>
  <c r="K49" i="6"/>
  <c r="H31" i="6"/>
  <c r="H42" i="6"/>
  <c r="L31" i="6"/>
  <c r="L42" i="6"/>
  <c r="K33" i="6"/>
  <c r="K44" i="6"/>
  <c r="AS30" i="6"/>
  <c r="AS41" i="6"/>
  <c r="H35" i="6"/>
  <c r="H46" i="6"/>
  <c r="H37" i="6"/>
  <c r="H48" i="6"/>
  <c r="H34" i="6"/>
  <c r="H45" i="6"/>
  <c r="H33" i="6"/>
  <c r="H44" i="6"/>
  <c r="K37" i="6"/>
  <c r="K48" i="6"/>
  <c r="DW22" i="6"/>
  <c r="K31" i="6"/>
  <c r="K42" i="6"/>
  <c r="AS35" i="6"/>
  <c r="AS46" i="6"/>
  <c r="AR35" i="6"/>
  <c r="AR46" i="6"/>
  <c r="L35" i="6"/>
  <c r="L46" i="6"/>
  <c r="AT38" i="6"/>
  <c r="AT49" i="6"/>
  <c r="AS38" i="6"/>
  <c r="AS49" i="6"/>
  <c r="AT37" i="6"/>
  <c r="AT48" i="6"/>
  <c r="AT35" i="6"/>
  <c r="AT46" i="6"/>
  <c r="AR38" i="6"/>
  <c r="AR49" i="6"/>
  <c r="AS37" i="6"/>
  <c r="AS48" i="6"/>
  <c r="AR37" i="6"/>
  <c r="AR48" i="6"/>
  <c r="E4" i="2"/>
  <c r="F4" i="2"/>
  <c r="P3" i="2"/>
  <c r="F3" i="2"/>
  <c r="E3" i="2"/>
  <c r="C4" i="2"/>
  <c r="DZ10" i="5"/>
  <c r="DY23" i="5"/>
  <c r="DZ23" i="5"/>
  <c r="O3" i="2"/>
  <c r="M3" i="2"/>
  <c r="DY18" i="5"/>
  <c r="DZ18" i="5"/>
  <c r="DY19" i="5"/>
  <c r="DY20" i="6"/>
  <c r="DW24" i="6"/>
  <c r="DV23" i="6"/>
  <c r="DX24" i="6"/>
  <c r="CT24" i="6"/>
  <c r="BU24" i="6"/>
  <c r="DV20" i="6"/>
  <c r="DY21" i="6" s="1"/>
  <c r="CT21" i="6"/>
  <c r="BU21" i="6"/>
  <c r="DV22" i="6"/>
  <c r="DY23" i="6" s="1"/>
  <c r="CT23" i="6"/>
  <c r="BU23" i="6"/>
  <c r="DW18" i="6"/>
  <c r="DV17" i="6"/>
  <c r="DX18" i="6"/>
  <c r="CT18" i="6"/>
  <c r="BU18" i="6"/>
  <c r="DV5" i="6"/>
  <c r="CT6" i="6"/>
  <c r="BU6" i="6"/>
  <c r="DV12" i="6"/>
  <c r="DW13" i="6"/>
  <c r="DX13" i="6"/>
  <c r="CT13" i="6"/>
  <c r="BU13" i="6"/>
  <c r="DV8" i="6"/>
  <c r="DX9" i="6"/>
  <c r="DW9" i="6"/>
  <c r="CT9" i="6"/>
  <c r="BU9" i="6"/>
  <c r="DX7" i="6"/>
  <c r="DW7" i="6"/>
  <c r="DV6" i="6"/>
  <c r="CT7" i="6"/>
  <c r="BU7" i="6"/>
  <c r="DV7" i="6"/>
  <c r="CT8" i="6"/>
  <c r="BU8" i="6"/>
  <c r="DX11" i="6"/>
  <c r="DW11" i="6"/>
  <c r="DV10" i="6"/>
  <c r="CT11" i="6"/>
  <c r="BU11" i="6"/>
  <c r="DV9" i="6"/>
  <c r="CT10" i="6"/>
  <c r="BU10" i="6"/>
  <c r="DV11" i="6"/>
  <c r="CT12" i="6"/>
  <c r="BU12" i="6"/>
  <c r="DV13" i="6"/>
  <c r="CT14" i="6"/>
  <c r="BU14" i="6"/>
  <c r="C3" i="2"/>
  <c r="CT41" i="5" l="1"/>
  <c r="DY10" i="5"/>
  <c r="CT35" i="5"/>
  <c r="CT32" i="5"/>
  <c r="CT39" i="5"/>
  <c r="DV27" i="5"/>
  <c r="DV41" i="5"/>
  <c r="DV31" i="5"/>
  <c r="O6" i="2"/>
  <c r="CT38" i="5"/>
  <c r="DY28" i="5"/>
  <c r="DY38" i="5"/>
  <c r="BU31" i="5"/>
  <c r="BU41" i="5"/>
  <c r="DY35" i="5"/>
  <c r="DY45" i="5"/>
  <c r="BU34" i="5"/>
  <c r="BU44" i="5"/>
  <c r="DW34" i="5"/>
  <c r="DW44" i="5"/>
  <c r="BU29" i="5"/>
  <c r="BU39" i="5"/>
  <c r="CT30" i="5"/>
  <c r="CT40" i="5"/>
  <c r="DX29" i="5"/>
  <c r="DX39" i="5"/>
  <c r="CT27" i="5"/>
  <c r="CT37" i="5"/>
  <c r="DY31" i="5"/>
  <c r="DY41" i="5"/>
  <c r="DV33" i="5"/>
  <c r="DV43" i="5"/>
  <c r="DY12" i="5"/>
  <c r="DY27" i="5"/>
  <c r="DY37" i="5"/>
  <c r="DX30" i="5"/>
  <c r="DX40" i="5"/>
  <c r="DZ28" i="5"/>
  <c r="DZ38" i="5"/>
  <c r="CT33" i="5"/>
  <c r="CT43" i="5"/>
  <c r="BU30" i="5"/>
  <c r="BU40" i="5"/>
  <c r="DW29" i="5"/>
  <c r="DW39" i="5"/>
  <c r="BU35" i="5"/>
  <c r="BU45" i="5"/>
  <c r="DZ35" i="5"/>
  <c r="DZ45" i="5"/>
  <c r="DZ8" i="5"/>
  <c r="DZ12" i="5"/>
  <c r="DX34" i="5"/>
  <c r="DX44" i="5"/>
  <c r="DY11" i="5"/>
  <c r="DV32" i="5"/>
  <c r="DV42" i="5"/>
  <c r="DZ27" i="5"/>
  <c r="DZ37" i="5"/>
  <c r="DY32" i="5"/>
  <c r="DY42" i="5"/>
  <c r="DZ32" i="5"/>
  <c r="DZ42" i="5"/>
  <c r="BU33" i="5"/>
  <c r="BU43" i="5"/>
  <c r="DW30" i="5"/>
  <c r="DW40" i="5"/>
  <c r="DV29" i="5"/>
  <c r="DV39" i="5"/>
  <c r="DY8" i="5"/>
  <c r="BU32" i="5"/>
  <c r="BU42" i="5"/>
  <c r="BU28" i="5"/>
  <c r="BU38" i="5"/>
  <c r="DZ7" i="5"/>
  <c r="CT34" i="5"/>
  <c r="CT44" i="5"/>
  <c r="DY7" i="5"/>
  <c r="DY22" i="6"/>
  <c r="DY14" i="6"/>
  <c r="DV38" i="6"/>
  <c r="DV49" i="6"/>
  <c r="DY10" i="6"/>
  <c r="DV34" i="6"/>
  <c r="DV45" i="6"/>
  <c r="DV33" i="6"/>
  <c r="DV44" i="6"/>
  <c r="DY6" i="6"/>
  <c r="DV30" i="6"/>
  <c r="DV41" i="6"/>
  <c r="BU39" i="6"/>
  <c r="BU50" i="6"/>
  <c r="BU37" i="6"/>
  <c r="BU48" i="6"/>
  <c r="BU35" i="6"/>
  <c r="BU46" i="6"/>
  <c r="BU36" i="6"/>
  <c r="BU47" i="6"/>
  <c r="DV35" i="6"/>
  <c r="DV46" i="6"/>
  <c r="BU33" i="6"/>
  <c r="BU44" i="6"/>
  <c r="BU32" i="6"/>
  <c r="BU43" i="6"/>
  <c r="DW32" i="6"/>
  <c r="DW43" i="6"/>
  <c r="BU34" i="6"/>
  <c r="BU45" i="6"/>
  <c r="BU38" i="6"/>
  <c r="BU49" i="6"/>
  <c r="BU31" i="6"/>
  <c r="BU42" i="6"/>
  <c r="BU41" i="6"/>
  <c r="BU30" i="6"/>
  <c r="DV31" i="6"/>
  <c r="DV42" i="6"/>
  <c r="DX34" i="6"/>
  <c r="DX45" i="6"/>
  <c r="DV37" i="6"/>
  <c r="DV48" i="6"/>
  <c r="DW41" i="6"/>
  <c r="DW30" i="6"/>
  <c r="CT39" i="6"/>
  <c r="CT50" i="6"/>
  <c r="CT37" i="6"/>
  <c r="CT48" i="6"/>
  <c r="CT35" i="6"/>
  <c r="CT46" i="6"/>
  <c r="CT36" i="6"/>
  <c r="CT47" i="6"/>
  <c r="DW36" i="6"/>
  <c r="DW47" i="6"/>
  <c r="CT33" i="6"/>
  <c r="CT44" i="6"/>
  <c r="CT32" i="6"/>
  <c r="CT43" i="6"/>
  <c r="DX32" i="6"/>
  <c r="DX43" i="6"/>
  <c r="CT34" i="6"/>
  <c r="CT45" i="6"/>
  <c r="CT38" i="6"/>
  <c r="CT49" i="6"/>
  <c r="DW38" i="6"/>
  <c r="DW49" i="6"/>
  <c r="CT31" i="6"/>
  <c r="CT42" i="6"/>
  <c r="CT30" i="6"/>
  <c r="CT41" i="6"/>
  <c r="DX30" i="6"/>
  <c r="DX41" i="6"/>
  <c r="DY12" i="6"/>
  <c r="DV36" i="6"/>
  <c r="DV47" i="6"/>
  <c r="DZ11" i="6"/>
  <c r="DX36" i="6"/>
  <c r="DX47" i="6"/>
  <c r="DY8" i="6"/>
  <c r="DV32" i="6"/>
  <c r="DV43" i="6"/>
  <c r="DW34" i="6"/>
  <c r="DW45" i="6"/>
  <c r="DX38" i="6"/>
  <c r="DX49" i="6"/>
  <c r="C6" i="2"/>
  <c r="E6" i="2" s="1"/>
  <c r="DY18" i="6"/>
  <c r="DY24" i="6"/>
  <c r="DY11" i="6"/>
  <c r="DY7" i="6"/>
  <c r="DY9" i="6"/>
  <c r="DY13" i="6"/>
  <c r="D24" i="3"/>
  <c r="AQ24" i="3" s="1"/>
  <c r="D23" i="3"/>
  <c r="D22" i="3"/>
  <c r="D21" i="3"/>
  <c r="D20" i="3"/>
  <c r="D19" i="3"/>
  <c r="D17" i="3"/>
  <c r="T17" i="3" s="1"/>
  <c r="D16" i="3"/>
  <c r="T16" i="3" s="1"/>
  <c r="D15" i="3"/>
  <c r="E17" i="4"/>
  <c r="C17" i="4"/>
  <c r="K17" i="4"/>
  <c r="I17" i="4"/>
  <c r="H24" i="4"/>
  <c r="H22" i="4"/>
  <c r="H20" i="4"/>
  <c r="H18" i="4"/>
  <c r="H16" i="4"/>
  <c r="H17" i="4" s="1"/>
  <c r="F24" i="4"/>
  <c r="F22" i="4"/>
  <c r="F20" i="4"/>
  <c r="F18" i="4"/>
  <c r="F16" i="4"/>
  <c r="F17" i="4" s="1"/>
  <c r="H14" i="4"/>
  <c r="H13" i="4"/>
  <c r="F14" i="4"/>
  <c r="F13" i="4"/>
  <c r="H8" i="4"/>
  <c r="H10" i="4"/>
  <c r="F8" i="4"/>
  <c r="F10" i="4"/>
  <c r="K9" i="4"/>
  <c r="H9" i="4" s="1"/>
  <c r="I9" i="4"/>
  <c r="F9" i="4" s="1"/>
  <c r="K7" i="4"/>
  <c r="H7" i="4" s="1"/>
  <c r="I7" i="4"/>
  <c r="F7" i="4" s="1"/>
  <c r="E9" i="4"/>
  <c r="C9" i="4"/>
  <c r="E7" i="4"/>
  <c r="C7" i="4"/>
  <c r="K5" i="4"/>
  <c r="I5" i="4"/>
  <c r="K4" i="4"/>
  <c r="I4" i="4"/>
  <c r="D8" i="3"/>
  <c r="T8" i="3" s="1"/>
  <c r="D9" i="3"/>
  <c r="T9" i="3" s="1"/>
  <c r="D10" i="3"/>
  <c r="D12" i="3"/>
  <c r="T12" i="3" s="1"/>
  <c r="D13" i="3"/>
  <c r="D4" i="3"/>
  <c r="T4" i="3" s="1"/>
  <c r="I4" i="3" l="1"/>
  <c r="BI5" i="3"/>
  <c r="DV4" i="3"/>
  <c r="DY5" i="3" s="1"/>
  <c r="DV5" i="3"/>
  <c r="DY6" i="3" s="1"/>
  <c r="DV6" i="3"/>
  <c r="DY7" i="3" s="1"/>
  <c r="DZ29" i="5"/>
  <c r="DZ39" i="5"/>
  <c r="DY29" i="5"/>
  <c r="DY39" i="5"/>
  <c r="DY30" i="5"/>
  <c r="DY40" i="5"/>
  <c r="DY34" i="5"/>
  <c r="DY44" i="5"/>
  <c r="DZ30" i="5"/>
  <c r="DZ40" i="5"/>
  <c r="N64" i="13"/>
  <c r="DY33" i="5"/>
  <c r="DY43" i="5"/>
  <c r="DZ34" i="5"/>
  <c r="DZ44" i="5"/>
  <c r="D63" i="13"/>
  <c r="B63" i="13"/>
  <c r="E63" i="13"/>
  <c r="DY36" i="6"/>
  <c r="DY47" i="6"/>
  <c r="DY39" i="6"/>
  <c r="DY50" i="6"/>
  <c r="DY38" i="6"/>
  <c r="DY49" i="6"/>
  <c r="DY32" i="6"/>
  <c r="DY43" i="6"/>
  <c r="DY33" i="6"/>
  <c r="DY44" i="6"/>
  <c r="DY37" i="6"/>
  <c r="DY48" i="6"/>
  <c r="DY35" i="6"/>
  <c r="DY46" i="6"/>
  <c r="DY34" i="6"/>
  <c r="DY45" i="6"/>
  <c r="DY30" i="6"/>
  <c r="DY41" i="6"/>
  <c r="DY31" i="6"/>
  <c r="DY42" i="6"/>
  <c r="T36" i="3"/>
  <c r="T27" i="3"/>
  <c r="T35" i="3"/>
  <c r="T26" i="3"/>
  <c r="J15" i="3"/>
  <c r="F11" i="4"/>
  <c r="H11" i="4" s="1"/>
  <c r="J4" i="3"/>
  <c r="L4" i="3" s="1"/>
  <c r="DZ5" i="3" s="1"/>
  <c r="I23" i="3"/>
  <c r="BI12" i="3"/>
  <c r="BI16" i="3"/>
  <c r="BI20" i="3"/>
  <c r="BI24" i="3"/>
  <c r="BI9" i="3"/>
  <c r="BI13" i="3"/>
  <c r="BI23" i="3"/>
  <c r="I8" i="3"/>
  <c r="J8" i="3"/>
  <c r="G9" i="3"/>
  <c r="T10" i="3"/>
  <c r="K60" i="13" s="1"/>
  <c r="AQ22" i="3"/>
  <c r="T22" i="3"/>
  <c r="G7" i="3"/>
  <c r="G18" i="3"/>
  <c r="H18" i="3" s="1"/>
  <c r="T19" i="3"/>
  <c r="AQ23" i="3"/>
  <c r="T23" i="3"/>
  <c r="T42" i="3" s="1"/>
  <c r="AQ15" i="3"/>
  <c r="T15" i="3"/>
  <c r="AQ20" i="3"/>
  <c r="T20" i="3"/>
  <c r="T39" i="3" s="1"/>
  <c r="AQ21" i="3"/>
  <c r="T21" i="3"/>
  <c r="CI28" i="6"/>
  <c r="CV28" i="6" s="1"/>
  <c r="DI28" i="6" s="1"/>
  <c r="CI5" i="6"/>
  <c r="CI26" i="6"/>
  <c r="CV26" i="6" s="1"/>
  <c r="DI26" i="6" s="1"/>
  <c r="CI20" i="6"/>
  <c r="CV20" i="6" s="1"/>
  <c r="DI20" i="6" s="1"/>
  <c r="CI19" i="6"/>
  <c r="CV19" i="6" s="1"/>
  <c r="DI19" i="6" s="1"/>
  <c r="CI25" i="6"/>
  <c r="CV25" i="6" s="1"/>
  <c r="DI25" i="6" s="1"/>
  <c r="CI22" i="6"/>
  <c r="CV22" i="6" s="1"/>
  <c r="DI22" i="6" s="1"/>
  <c r="CI27" i="6"/>
  <c r="CV27" i="6" s="1"/>
  <c r="DI27" i="6" s="1"/>
  <c r="CI24" i="6"/>
  <c r="CV24" i="6" s="1"/>
  <c r="DI24" i="6" s="1"/>
  <c r="CI13" i="6"/>
  <c r="CI8" i="6"/>
  <c r="CI14" i="6"/>
  <c r="CI23" i="6"/>
  <c r="CV23" i="6" s="1"/>
  <c r="DI23" i="6" s="1"/>
  <c r="CI11" i="6"/>
  <c r="CI10" i="6"/>
  <c r="CI12" i="6"/>
  <c r="CI21" i="6"/>
  <c r="CV21" i="6" s="1"/>
  <c r="DI21" i="6" s="1"/>
  <c r="CI9" i="6"/>
  <c r="CI18" i="6"/>
  <c r="CV18" i="6" s="1"/>
  <c r="DI18" i="6" s="1"/>
  <c r="CI7" i="6"/>
  <c r="CI6" i="6"/>
  <c r="CI6" i="5"/>
  <c r="CI10" i="5"/>
  <c r="CI16" i="5"/>
  <c r="CV16" i="5" s="1"/>
  <c r="DI16" i="5" s="1"/>
  <c r="CI20" i="5"/>
  <c r="CV20" i="5" s="1"/>
  <c r="DI20" i="5" s="1"/>
  <c r="CI24" i="5"/>
  <c r="CV24" i="5" s="1"/>
  <c r="DI24" i="5" s="1"/>
  <c r="CI12" i="5"/>
  <c r="CI22" i="5"/>
  <c r="CV22" i="5" s="1"/>
  <c r="DI22" i="5" s="1"/>
  <c r="CI7" i="5"/>
  <c r="CI11" i="5"/>
  <c r="CI17" i="5"/>
  <c r="CV17" i="5" s="1"/>
  <c r="DI17" i="5" s="1"/>
  <c r="CI21" i="5"/>
  <c r="CV21" i="5" s="1"/>
  <c r="DI21" i="5" s="1"/>
  <c r="CI5" i="5"/>
  <c r="CI8" i="5"/>
  <c r="CI18" i="5"/>
  <c r="CV18" i="5" s="1"/>
  <c r="DI18" i="5" s="1"/>
  <c r="CI23" i="5"/>
  <c r="CV23" i="5" s="1"/>
  <c r="DI23" i="5" s="1"/>
  <c r="CI13" i="5"/>
  <c r="CI19" i="5"/>
  <c r="CV19" i="5" s="1"/>
  <c r="DI19" i="5" s="1"/>
  <c r="CI9" i="5"/>
  <c r="CI6" i="3"/>
  <c r="CI7" i="3"/>
  <c r="CI5" i="3"/>
  <c r="CI19" i="3"/>
  <c r="BU6" i="3"/>
  <c r="G8" i="3"/>
  <c r="D39" i="3"/>
  <c r="D30" i="3"/>
  <c r="D34" i="3"/>
  <c r="D43" i="3"/>
  <c r="AQ13" i="3"/>
  <c r="D33" i="3"/>
  <c r="D42" i="3"/>
  <c r="AQ12" i="3"/>
  <c r="D29" i="3"/>
  <c r="D38" i="3"/>
  <c r="AQ16" i="3"/>
  <c r="D35" i="3"/>
  <c r="D26" i="3"/>
  <c r="D41" i="3"/>
  <c r="D32" i="3"/>
  <c r="G16" i="3"/>
  <c r="D36" i="3"/>
  <c r="D27" i="3"/>
  <c r="AQ4" i="3"/>
  <c r="D31" i="3"/>
  <c r="D40" i="3"/>
  <c r="AQ10" i="3"/>
  <c r="D37" i="3"/>
  <c r="D28" i="3"/>
  <c r="I16" i="3"/>
  <c r="J16" i="3"/>
  <c r="I20" i="3"/>
  <c r="J20" i="3"/>
  <c r="I12" i="3"/>
  <c r="J12" i="3"/>
  <c r="I11" i="3"/>
  <c r="I7" i="3"/>
  <c r="I17" i="3"/>
  <c r="I21" i="3"/>
  <c r="J11" i="3"/>
  <c r="J7" i="3"/>
  <c r="J17" i="3"/>
  <c r="J21" i="3"/>
  <c r="I10" i="3"/>
  <c r="I6" i="3"/>
  <c r="K6" i="3" s="1"/>
  <c r="I18" i="3"/>
  <c r="I22" i="3"/>
  <c r="J10" i="3"/>
  <c r="J6" i="3"/>
  <c r="J18" i="3"/>
  <c r="J22" i="3"/>
  <c r="I15" i="3"/>
  <c r="DZ25" i="6"/>
  <c r="DZ21" i="6"/>
  <c r="DZ27" i="6"/>
  <c r="DZ19" i="6"/>
  <c r="DZ26" i="6"/>
  <c r="DZ24" i="6"/>
  <c r="DZ20" i="6"/>
  <c r="DZ5" i="6"/>
  <c r="DZ23" i="6"/>
  <c r="DZ22" i="6"/>
  <c r="I9" i="3"/>
  <c r="I5" i="3"/>
  <c r="I19" i="3"/>
  <c r="J9" i="3"/>
  <c r="J5" i="3"/>
  <c r="J19" i="3"/>
  <c r="J23" i="3"/>
  <c r="G22" i="3"/>
  <c r="H22" i="3" s="1"/>
  <c r="G11" i="3"/>
  <c r="G15" i="3"/>
  <c r="G19" i="3"/>
  <c r="H19" i="3" s="1"/>
  <c r="G23" i="3"/>
  <c r="H23" i="3" s="1"/>
  <c r="G12" i="3"/>
  <c r="G20" i="3"/>
  <c r="H20" i="3" s="1"/>
  <c r="G17" i="3"/>
  <c r="H17" i="3" s="1"/>
  <c r="G21" i="3"/>
  <c r="H21" i="3" s="1"/>
  <c r="DY36" i="3" l="1"/>
  <c r="DY27" i="3"/>
  <c r="Q27" i="13"/>
  <c r="N27" i="13"/>
  <c r="K66" i="13"/>
  <c r="H66" i="13"/>
  <c r="H60" i="13"/>
  <c r="H61" i="13" s="1"/>
  <c r="CI27" i="5"/>
  <c r="CI37" i="5"/>
  <c r="CV13" i="5"/>
  <c r="CI35" i="5"/>
  <c r="CI45" i="5"/>
  <c r="CV7" i="5"/>
  <c r="DI7" i="5" s="1"/>
  <c r="CI29" i="5"/>
  <c r="CI39" i="5"/>
  <c r="CV9" i="5"/>
  <c r="CI31" i="5"/>
  <c r="CI41" i="5"/>
  <c r="CV12" i="5"/>
  <c r="CI34" i="5"/>
  <c r="CI44" i="5"/>
  <c r="CV10" i="5"/>
  <c r="CI32" i="5"/>
  <c r="CI42" i="5"/>
  <c r="CV8" i="5"/>
  <c r="CI30" i="5"/>
  <c r="CI40" i="5"/>
  <c r="CV11" i="5"/>
  <c r="DI11" i="5" s="1"/>
  <c r="CI33" i="5"/>
  <c r="CI43" i="5"/>
  <c r="CV6" i="5"/>
  <c r="CI28" i="5"/>
  <c r="CI38" i="5"/>
  <c r="CV9" i="6"/>
  <c r="CI34" i="6"/>
  <c r="CI45" i="6"/>
  <c r="CV11" i="6"/>
  <c r="CI36" i="6"/>
  <c r="CI47" i="6"/>
  <c r="CV13" i="6"/>
  <c r="DI13" i="6" s="1"/>
  <c r="CI38" i="6"/>
  <c r="CI49" i="6"/>
  <c r="CV5" i="6"/>
  <c r="CI30" i="6"/>
  <c r="CI41" i="6"/>
  <c r="CI31" i="6"/>
  <c r="CI42" i="6"/>
  <c r="CV7" i="6"/>
  <c r="CI32" i="6"/>
  <c r="CI43" i="6"/>
  <c r="CV12" i="6"/>
  <c r="CI37" i="6"/>
  <c r="CI48" i="6"/>
  <c r="CV14" i="6"/>
  <c r="CI39" i="6"/>
  <c r="CI50" i="6"/>
  <c r="CV10" i="6"/>
  <c r="CI35" i="6"/>
  <c r="CI46" i="6"/>
  <c r="CV8" i="6"/>
  <c r="DI8" i="6" s="1"/>
  <c r="CI33" i="6"/>
  <c r="CI44" i="6"/>
  <c r="DZ36" i="6"/>
  <c r="DZ47" i="6"/>
  <c r="T30" i="3"/>
  <c r="DW22" i="3"/>
  <c r="DV21" i="3"/>
  <c r="DX22" i="3"/>
  <c r="DV22" i="3"/>
  <c r="DY23" i="3" s="1"/>
  <c r="BU19" i="3"/>
  <c r="CV19" i="3" s="1"/>
  <c r="DV18" i="3"/>
  <c r="DY19" i="3" s="1"/>
  <c r="DW18" i="3"/>
  <c r="DV17" i="3"/>
  <c r="DX18" i="3"/>
  <c r="DW24" i="3"/>
  <c r="DV23" i="3"/>
  <c r="DX24" i="3"/>
  <c r="DW20" i="3"/>
  <c r="DV19" i="3"/>
  <c r="DX20" i="3"/>
  <c r="DV20" i="3"/>
  <c r="DY21" i="3" s="1"/>
  <c r="AQ43" i="3"/>
  <c r="AQ34" i="3"/>
  <c r="AQ41" i="3"/>
  <c r="AQ32" i="3"/>
  <c r="AQ42" i="3"/>
  <c r="AQ33" i="3"/>
  <c r="BI43" i="3"/>
  <c r="BI34" i="3"/>
  <c r="BI35" i="3"/>
  <c r="BI26" i="3"/>
  <c r="AQ40" i="3"/>
  <c r="AQ31" i="3"/>
  <c r="AQ35" i="3"/>
  <c r="AQ26" i="3"/>
  <c r="BI39" i="3"/>
  <c r="BI30" i="3"/>
  <c r="BI42" i="3"/>
  <c r="BI33" i="3"/>
  <c r="T38" i="3"/>
  <c r="T29" i="3"/>
  <c r="T40" i="3"/>
  <c r="T31" i="3"/>
  <c r="T33" i="3"/>
  <c r="T41" i="3"/>
  <c r="T32" i="3"/>
  <c r="I30" i="3"/>
  <c r="K8" i="3"/>
  <c r="I38" i="3"/>
  <c r="L15" i="3"/>
  <c r="J29" i="3"/>
  <c r="L18" i="3"/>
  <c r="DZ19" i="3" s="1"/>
  <c r="K18" i="3"/>
  <c r="K7" i="3"/>
  <c r="K16" i="3"/>
  <c r="L10" i="3"/>
  <c r="J31" i="3"/>
  <c r="J40" i="3"/>
  <c r="J32" i="3"/>
  <c r="J41" i="3"/>
  <c r="L5" i="3"/>
  <c r="DZ6" i="3" s="1"/>
  <c r="J26" i="3"/>
  <c r="J35" i="3"/>
  <c r="J33" i="3"/>
  <c r="J42" i="3"/>
  <c r="J38" i="3"/>
  <c r="J30" i="3"/>
  <c r="J39" i="3"/>
  <c r="L6" i="3"/>
  <c r="DZ7" i="3" s="1"/>
  <c r="J27" i="3"/>
  <c r="J36" i="3"/>
  <c r="J28" i="3"/>
  <c r="J37" i="3"/>
  <c r="CV5" i="5"/>
  <c r="P27" i="13"/>
  <c r="CV6" i="6"/>
  <c r="D27" i="13"/>
  <c r="B27" i="13"/>
  <c r="CV5" i="3"/>
  <c r="L23" i="3"/>
  <c r="DZ24" i="3" s="1"/>
  <c r="K23" i="3"/>
  <c r="L8" i="3"/>
  <c r="J66" i="13"/>
  <c r="J60" i="13"/>
  <c r="J61" i="13" s="1"/>
  <c r="L16" i="3"/>
  <c r="DZ17" i="3" s="1"/>
  <c r="L21" i="3"/>
  <c r="DZ22" i="3" s="1"/>
  <c r="CV6" i="3"/>
  <c r="CT18" i="3"/>
  <c r="CT20" i="3"/>
  <c r="K12" i="3"/>
  <c r="CI22" i="3"/>
  <c r="CI21" i="3"/>
  <c r="CI24" i="3"/>
  <c r="CT21" i="3"/>
  <c r="K17" i="3"/>
  <c r="CI23" i="3"/>
  <c r="CI18" i="3"/>
  <c r="CI37" i="3" s="1"/>
  <c r="CI20" i="3"/>
  <c r="CT19" i="3"/>
  <c r="CT22" i="3"/>
  <c r="CT24" i="3"/>
  <c r="CT23" i="3"/>
  <c r="DZ6" i="6"/>
  <c r="BU22" i="3"/>
  <c r="K10" i="3"/>
  <c r="K15" i="3"/>
  <c r="BU21" i="3"/>
  <c r="BU18" i="3"/>
  <c r="BU20" i="3"/>
  <c r="BU24" i="3"/>
  <c r="BU23" i="3"/>
  <c r="BU7" i="3"/>
  <c r="L17" i="3"/>
  <c r="L22" i="3"/>
  <c r="DZ23" i="3" s="1"/>
  <c r="K22" i="3"/>
  <c r="H9" i="3"/>
  <c r="G30" i="3"/>
  <c r="G39" i="3"/>
  <c r="L9" i="3"/>
  <c r="DZ10" i="3" s="1"/>
  <c r="I36" i="3"/>
  <c r="I27" i="3"/>
  <c r="I33" i="3"/>
  <c r="I42" i="3"/>
  <c r="G36" i="3"/>
  <c r="I40" i="3"/>
  <c r="I31" i="3"/>
  <c r="H36" i="3"/>
  <c r="H27" i="3"/>
  <c r="H10" i="3"/>
  <c r="G31" i="3"/>
  <c r="G40" i="3"/>
  <c r="H15" i="3"/>
  <c r="K5" i="3"/>
  <c r="I35" i="3"/>
  <c r="I26" i="3"/>
  <c r="L7" i="3"/>
  <c r="DZ8" i="3" s="1"/>
  <c r="I28" i="3"/>
  <c r="I37" i="3"/>
  <c r="K4" i="3"/>
  <c r="L20" i="3"/>
  <c r="DZ21" i="3" s="1"/>
  <c r="I29" i="3"/>
  <c r="H16" i="3"/>
  <c r="G26" i="3"/>
  <c r="G35" i="3"/>
  <c r="H7" i="3"/>
  <c r="G37" i="3"/>
  <c r="G28" i="3"/>
  <c r="H12" i="3"/>
  <c r="G33" i="3"/>
  <c r="G42" i="3"/>
  <c r="H11" i="3"/>
  <c r="G32" i="3"/>
  <c r="G41" i="3"/>
  <c r="K9" i="3"/>
  <c r="I39" i="3"/>
  <c r="I32" i="3"/>
  <c r="I41" i="3"/>
  <c r="G27" i="3"/>
  <c r="H8" i="3"/>
  <c r="G38" i="3"/>
  <c r="G29" i="3"/>
  <c r="DZ18" i="6"/>
  <c r="DZ30" i="6" s="1"/>
  <c r="DZ8" i="6"/>
  <c r="DZ7" i="6"/>
  <c r="L19" i="3"/>
  <c r="DZ20" i="3" s="1"/>
  <c r="K19" i="3"/>
  <c r="K20" i="3"/>
  <c r="K11" i="3"/>
  <c r="L11" i="3"/>
  <c r="DZ12" i="3" s="1"/>
  <c r="K21" i="3"/>
  <c r="L12" i="3"/>
  <c r="DY24" i="3" l="1"/>
  <c r="DI6" i="3"/>
  <c r="DI5" i="5"/>
  <c r="CV27" i="5"/>
  <c r="CV37" i="5"/>
  <c r="DI10" i="5"/>
  <c r="CV32" i="5"/>
  <c r="CV42" i="5"/>
  <c r="DI13" i="5"/>
  <c r="CV35" i="5"/>
  <c r="CV45" i="5"/>
  <c r="DI6" i="5"/>
  <c r="CV28" i="5"/>
  <c r="CV38" i="5"/>
  <c r="DI12" i="5"/>
  <c r="CV34" i="5"/>
  <c r="CV44" i="5"/>
  <c r="DI33" i="5"/>
  <c r="DI43" i="5"/>
  <c r="P30" i="13"/>
  <c r="DI8" i="5"/>
  <c r="CV30" i="5"/>
  <c r="CV40" i="5"/>
  <c r="CV29" i="5"/>
  <c r="CV39" i="5"/>
  <c r="DI29" i="5"/>
  <c r="DI39" i="5"/>
  <c r="N30" i="13"/>
  <c r="CV33" i="5"/>
  <c r="CV43" i="5"/>
  <c r="DI9" i="5"/>
  <c r="CV31" i="5"/>
  <c r="CV41" i="5"/>
  <c r="B30" i="13"/>
  <c r="D30" i="13"/>
  <c r="DI33" i="6"/>
  <c r="DI44" i="6"/>
  <c r="DZ41" i="6"/>
  <c r="DI10" i="6"/>
  <c r="CV35" i="6"/>
  <c r="CV46" i="6"/>
  <c r="DI11" i="6"/>
  <c r="CV36" i="6"/>
  <c r="CV47" i="6"/>
  <c r="DI6" i="6"/>
  <c r="CV31" i="6"/>
  <c r="CV42" i="6"/>
  <c r="CV33" i="6"/>
  <c r="CV44" i="6"/>
  <c r="DI7" i="6"/>
  <c r="CV32" i="6"/>
  <c r="CV43" i="6"/>
  <c r="CV38" i="6"/>
  <c r="CV49" i="6"/>
  <c r="DI38" i="6"/>
  <c r="DI49" i="6"/>
  <c r="DI12" i="6"/>
  <c r="CV37" i="6"/>
  <c r="CV48" i="6"/>
  <c r="DI5" i="6"/>
  <c r="CV30" i="6"/>
  <c r="CV41" i="6"/>
  <c r="DI14" i="6"/>
  <c r="CV50" i="6"/>
  <c r="CV39" i="6"/>
  <c r="DI9" i="6"/>
  <c r="CV34" i="6"/>
  <c r="CV45" i="6"/>
  <c r="DZ33" i="6"/>
  <c r="DZ44" i="6"/>
  <c r="DZ32" i="6"/>
  <c r="DZ43" i="6"/>
  <c r="DZ31" i="6"/>
  <c r="DZ42" i="6"/>
  <c r="DZ12" i="6"/>
  <c r="L36" i="6"/>
  <c r="L47" i="6"/>
  <c r="DZ13" i="6"/>
  <c r="L37" i="6"/>
  <c r="L48" i="6"/>
  <c r="DZ9" i="6"/>
  <c r="L33" i="6"/>
  <c r="L44" i="6"/>
  <c r="DZ10" i="6"/>
  <c r="L34" i="6"/>
  <c r="L45" i="6"/>
  <c r="DZ14" i="6"/>
  <c r="L38" i="6"/>
  <c r="L49" i="6"/>
  <c r="DZ18" i="3"/>
  <c r="DZ37" i="3" s="1"/>
  <c r="DY20" i="3"/>
  <c r="DY22" i="3"/>
  <c r="DZ33" i="3"/>
  <c r="DZ42" i="3"/>
  <c r="H26" i="3"/>
  <c r="DV16" i="3"/>
  <c r="DV7" i="3"/>
  <c r="DW11" i="3"/>
  <c r="DV10" i="3"/>
  <c r="DX11" i="3"/>
  <c r="DZ11" i="3" s="1"/>
  <c r="DX28" i="3"/>
  <c r="DX37" i="3"/>
  <c r="DW37" i="3"/>
  <c r="DW28" i="3"/>
  <c r="DW13" i="3"/>
  <c r="DX13" i="3"/>
  <c r="DV12" i="3"/>
  <c r="DZ29" i="3"/>
  <c r="DZ38" i="3"/>
  <c r="DW16" i="3"/>
  <c r="DV15" i="3"/>
  <c r="DX16" i="3"/>
  <c r="DZ16" i="3" s="1"/>
  <c r="DV9" i="3"/>
  <c r="DY18" i="3"/>
  <c r="DV36" i="3"/>
  <c r="DV27" i="3"/>
  <c r="K38" i="3"/>
  <c r="DW9" i="3"/>
  <c r="DV8" i="3"/>
  <c r="DX9" i="3"/>
  <c r="DV11" i="3"/>
  <c r="DZ31" i="3"/>
  <c r="DZ40" i="3"/>
  <c r="DZ9" i="3"/>
  <c r="DZ28" i="3"/>
  <c r="DZ27" i="3"/>
  <c r="DZ36" i="3"/>
  <c r="CI28" i="3"/>
  <c r="BU37" i="3"/>
  <c r="BU28" i="3"/>
  <c r="CT28" i="3"/>
  <c r="CT37" i="3"/>
  <c r="K4" i="2"/>
  <c r="J4" i="2"/>
  <c r="H4" i="2"/>
  <c r="H6" i="2" s="1"/>
  <c r="H3" i="2"/>
  <c r="K3" i="2"/>
  <c r="J3" i="2"/>
  <c r="K28" i="3"/>
  <c r="DI19" i="3"/>
  <c r="K37" i="3"/>
  <c r="K32" i="3"/>
  <c r="K41" i="3"/>
  <c r="CI8" i="3"/>
  <c r="P4" i="2"/>
  <c r="K26" i="3"/>
  <c r="K35" i="3"/>
  <c r="K31" i="3"/>
  <c r="K40" i="3"/>
  <c r="K27" i="3"/>
  <c r="L27" i="3"/>
  <c r="L36" i="3"/>
  <c r="K29" i="3"/>
  <c r="L33" i="3"/>
  <c r="L42" i="3"/>
  <c r="L28" i="3"/>
  <c r="L37" i="3"/>
  <c r="CV7" i="3"/>
  <c r="K33" i="3"/>
  <c r="K42" i="3"/>
  <c r="L30" i="3"/>
  <c r="L39" i="3"/>
  <c r="L29" i="3"/>
  <c r="L38" i="3"/>
  <c r="L32" i="3"/>
  <c r="L41" i="3"/>
  <c r="K30" i="3"/>
  <c r="K39" i="3"/>
  <c r="K36" i="3"/>
  <c r="L26" i="3"/>
  <c r="L35" i="3"/>
  <c r="L31" i="3"/>
  <c r="L40" i="3"/>
  <c r="CV22" i="3"/>
  <c r="DI22" i="3" s="1"/>
  <c r="CV24" i="3"/>
  <c r="DI24" i="3" s="1"/>
  <c r="CV21" i="3"/>
  <c r="DI21" i="3" s="1"/>
  <c r="CV20" i="3"/>
  <c r="DI20" i="3" s="1"/>
  <c r="CV18" i="3"/>
  <c r="DI18" i="3" s="1"/>
  <c r="CV23" i="3"/>
  <c r="DI23" i="3" s="1"/>
  <c r="CT12" i="3"/>
  <c r="CI12" i="3"/>
  <c r="CT8" i="3"/>
  <c r="CT16" i="3"/>
  <c r="CI16" i="3"/>
  <c r="CT10" i="3"/>
  <c r="CI10" i="3"/>
  <c r="CT17" i="3"/>
  <c r="CI17" i="3"/>
  <c r="CT9" i="3"/>
  <c r="CI9" i="3"/>
  <c r="CT13" i="3"/>
  <c r="CI13" i="3"/>
  <c r="CT11" i="3"/>
  <c r="CI11" i="3"/>
  <c r="DI5" i="3"/>
  <c r="BU12" i="3"/>
  <c r="BU8" i="3"/>
  <c r="BU16" i="3"/>
  <c r="BU11" i="3"/>
  <c r="BU9" i="3"/>
  <c r="BU17" i="3"/>
  <c r="BU13" i="3"/>
  <c r="BU10" i="3"/>
  <c r="H39" i="3"/>
  <c r="H30" i="3"/>
  <c r="H33" i="3"/>
  <c r="H42" i="3"/>
  <c r="H41" i="3"/>
  <c r="H32" i="3"/>
  <c r="H37" i="3"/>
  <c r="H28" i="3"/>
  <c r="H29" i="3"/>
  <c r="H38" i="3"/>
  <c r="H35" i="3"/>
  <c r="H31" i="3"/>
  <c r="H40" i="3"/>
  <c r="P44" i="13" l="1"/>
  <c r="J27" i="13"/>
  <c r="K27" i="13"/>
  <c r="DY16" i="3"/>
  <c r="DI32" i="5"/>
  <c r="DI42" i="5"/>
  <c r="N44" i="13"/>
  <c r="DI40" i="5"/>
  <c r="DI30" i="5"/>
  <c r="DI35" i="5"/>
  <c r="DI45" i="5"/>
  <c r="DI28" i="5"/>
  <c r="DI38" i="5"/>
  <c r="DI41" i="5"/>
  <c r="DI31" i="5"/>
  <c r="DI34" i="5"/>
  <c r="DI44" i="5"/>
  <c r="DI27" i="5"/>
  <c r="DI37" i="5"/>
  <c r="E64" i="13"/>
  <c r="B64" i="13"/>
  <c r="D64" i="13"/>
  <c r="B44" i="13"/>
  <c r="DI39" i="6"/>
  <c r="DI50" i="6"/>
  <c r="DI35" i="6"/>
  <c r="DI46" i="6"/>
  <c r="DI34" i="6"/>
  <c r="DI45" i="6"/>
  <c r="DI32" i="6"/>
  <c r="DI43" i="6"/>
  <c r="DI36" i="6"/>
  <c r="DI47" i="6"/>
  <c r="DI48" i="6"/>
  <c r="DI37" i="6"/>
  <c r="DI31" i="6"/>
  <c r="DI42" i="6"/>
  <c r="D44" i="13"/>
  <c r="DI30" i="6"/>
  <c r="DI41" i="6"/>
  <c r="DZ38" i="6"/>
  <c r="DZ49" i="6"/>
  <c r="DZ34" i="6"/>
  <c r="DZ45" i="6"/>
  <c r="DZ35" i="6"/>
  <c r="DZ46" i="6"/>
  <c r="DZ39" i="6"/>
  <c r="DZ50" i="6"/>
  <c r="DZ37" i="6"/>
  <c r="DZ48" i="6"/>
  <c r="DW39" i="3"/>
  <c r="DW30" i="3"/>
  <c r="DZ35" i="3"/>
  <c r="DZ26" i="3"/>
  <c r="DY26" i="3"/>
  <c r="DY35" i="3"/>
  <c r="DX34" i="3"/>
  <c r="DX43" i="3"/>
  <c r="DZ13" i="3"/>
  <c r="K64" i="13" s="1"/>
  <c r="DZ41" i="3"/>
  <c r="DZ32" i="3"/>
  <c r="DW41" i="3"/>
  <c r="DW32" i="3"/>
  <c r="DX30" i="3"/>
  <c r="DX39" i="3"/>
  <c r="DV39" i="3"/>
  <c r="DY10" i="3"/>
  <c r="DV30" i="3"/>
  <c r="DV37" i="3"/>
  <c r="DY8" i="3"/>
  <c r="DV28" i="3"/>
  <c r="DV29" i="3"/>
  <c r="DV38" i="3"/>
  <c r="DY9" i="3"/>
  <c r="DY28" i="3"/>
  <c r="DY37" i="3"/>
  <c r="DW26" i="3"/>
  <c r="DW35" i="3"/>
  <c r="DW43" i="3"/>
  <c r="DW34" i="3"/>
  <c r="DX32" i="3"/>
  <c r="DX41" i="3"/>
  <c r="DY17" i="3"/>
  <c r="DV35" i="3"/>
  <c r="DV26" i="3"/>
  <c r="DZ39" i="3"/>
  <c r="DZ30" i="3"/>
  <c r="DV41" i="3"/>
  <c r="DY12" i="3"/>
  <c r="DV32" i="3"/>
  <c r="DX35" i="3"/>
  <c r="DX26" i="3"/>
  <c r="DV33" i="3"/>
  <c r="DY13" i="3"/>
  <c r="DV42" i="3"/>
  <c r="DV31" i="3"/>
  <c r="DY11" i="3"/>
  <c r="DV40" i="3"/>
  <c r="BU40" i="3"/>
  <c r="BU31" i="3"/>
  <c r="CI41" i="3"/>
  <c r="CI32" i="3"/>
  <c r="CI40" i="3"/>
  <c r="CI31" i="3"/>
  <c r="CV37" i="3"/>
  <c r="CV28" i="3"/>
  <c r="BU43" i="3"/>
  <c r="BU34" i="3"/>
  <c r="CT41" i="3"/>
  <c r="CT32" i="3"/>
  <c r="CT39" i="3"/>
  <c r="CT30" i="3"/>
  <c r="CT40" i="3"/>
  <c r="CT31" i="3"/>
  <c r="CI42" i="3"/>
  <c r="CI33" i="3"/>
  <c r="BU38" i="3"/>
  <c r="BU29" i="3"/>
  <c r="CI43" i="3"/>
  <c r="CI34" i="3"/>
  <c r="CI36" i="3"/>
  <c r="CI27" i="3"/>
  <c r="CI26" i="3"/>
  <c r="CI35" i="3"/>
  <c r="CT42" i="3"/>
  <c r="CT33" i="3"/>
  <c r="CI38" i="3"/>
  <c r="CI29" i="3"/>
  <c r="BU41" i="3"/>
  <c r="BU32" i="3"/>
  <c r="CI39" i="3"/>
  <c r="CI30" i="3"/>
  <c r="CT38" i="3"/>
  <c r="CT29" i="3"/>
  <c r="BU35" i="3"/>
  <c r="BU26" i="3"/>
  <c r="BU27" i="3"/>
  <c r="BU36" i="3"/>
  <c r="BU39" i="3"/>
  <c r="BU30" i="3"/>
  <c r="BU42" i="3"/>
  <c r="BU33" i="3"/>
  <c r="CT43" i="3"/>
  <c r="CT34" i="3"/>
  <c r="CT36" i="3"/>
  <c r="CT27" i="3"/>
  <c r="CT26" i="3"/>
  <c r="CT35" i="3"/>
  <c r="J6" i="2"/>
  <c r="DI7" i="3"/>
  <c r="CV12" i="3"/>
  <c r="CV11" i="3"/>
  <c r="H27" i="13"/>
  <c r="CV13" i="3"/>
  <c r="CV17" i="3"/>
  <c r="CV16" i="3"/>
  <c r="CV9" i="3"/>
  <c r="CV10" i="3"/>
  <c r="CV8" i="3"/>
  <c r="V34" i="1"/>
  <c r="U34" i="1"/>
  <c r="T34" i="1"/>
  <c r="S34" i="1"/>
  <c r="V33" i="1"/>
  <c r="U33" i="1"/>
  <c r="T33" i="1"/>
  <c r="S33" i="1"/>
  <c r="V32" i="1"/>
  <c r="U32" i="1"/>
  <c r="T32" i="1"/>
  <c r="S32" i="1"/>
  <c r="V31" i="1"/>
  <c r="T31" i="1"/>
  <c r="S31" i="1"/>
  <c r="V30" i="1"/>
  <c r="U30" i="1"/>
  <c r="F19" i="4" s="1"/>
  <c r="T30" i="1"/>
  <c r="S30" i="1"/>
  <c r="V28" i="1"/>
  <c r="U28" i="1"/>
  <c r="T28" i="1"/>
  <c r="S28" i="1"/>
  <c r="V27" i="1"/>
  <c r="U27" i="1"/>
  <c r="T27" i="1"/>
  <c r="S27" i="1"/>
  <c r="V26" i="1"/>
  <c r="T26" i="1"/>
  <c r="S26" i="1"/>
  <c r="V25" i="1"/>
  <c r="U25" i="1"/>
  <c r="T25" i="1"/>
  <c r="S25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19" i="1"/>
  <c r="U19" i="1"/>
  <c r="T19" i="1"/>
  <c r="S19" i="1"/>
  <c r="V18" i="1"/>
  <c r="U18" i="1"/>
  <c r="T18" i="1"/>
  <c r="S18" i="1"/>
  <c r="V17" i="1"/>
  <c r="U17" i="1"/>
  <c r="T17" i="1"/>
  <c r="S17" i="1"/>
  <c r="J30" i="13" l="1"/>
  <c r="J64" i="13"/>
  <c r="K63" i="13"/>
  <c r="H63" i="13"/>
  <c r="DY34" i="3"/>
  <c r="DY43" i="3"/>
  <c r="DY30" i="3"/>
  <c r="DY39" i="3"/>
  <c r="DY32" i="3"/>
  <c r="DY41" i="3"/>
  <c r="DZ43" i="3"/>
  <c r="DZ34" i="3"/>
  <c r="DY40" i="3"/>
  <c r="DY31" i="3"/>
  <c r="DY42" i="3"/>
  <c r="DY33" i="3"/>
  <c r="DY38" i="3"/>
  <c r="DY29" i="3"/>
  <c r="CV39" i="3"/>
  <c r="CV30" i="3"/>
  <c r="DI37" i="3"/>
  <c r="DI28" i="3"/>
  <c r="CV26" i="3"/>
  <c r="CV35" i="3"/>
  <c r="CV38" i="3"/>
  <c r="CV29" i="3"/>
  <c r="CV27" i="3"/>
  <c r="CV36" i="3"/>
  <c r="CV41" i="3"/>
  <c r="CV32" i="3"/>
  <c r="CV40" i="3"/>
  <c r="CV31" i="3"/>
  <c r="CV43" i="3"/>
  <c r="CV34" i="3"/>
  <c r="CV42" i="3"/>
  <c r="CV33" i="3"/>
  <c r="J63" i="13"/>
  <c r="DI13" i="3"/>
  <c r="DI12" i="3"/>
  <c r="DI11" i="3"/>
  <c r="DI17" i="3"/>
  <c r="H64" i="13"/>
  <c r="DI9" i="3"/>
  <c r="DI16" i="3"/>
  <c r="DI10" i="3"/>
  <c r="DI8" i="3"/>
  <c r="H30" i="13"/>
  <c r="AW28" i="6"/>
  <c r="AW5" i="6"/>
  <c r="AW25" i="6"/>
  <c r="AW27" i="6"/>
  <c r="AW24" i="5"/>
  <c r="AW8" i="6"/>
  <c r="AW10" i="6"/>
  <c r="AW12" i="6"/>
  <c r="AW14" i="6"/>
  <c r="AW17" i="6"/>
  <c r="AW19" i="6"/>
  <c r="AW21" i="6"/>
  <c r="AW23" i="6"/>
  <c r="AW21" i="5"/>
  <c r="AW19" i="5"/>
  <c r="AW17" i="5"/>
  <c r="AW15" i="5"/>
  <c r="AW13" i="5"/>
  <c r="AW11" i="5"/>
  <c r="AW6" i="6"/>
  <c r="AW24" i="6"/>
  <c r="AW26" i="6"/>
  <c r="AW23" i="5"/>
  <c r="AW7" i="6"/>
  <c r="AW22" i="6"/>
  <c r="AW16" i="5"/>
  <c r="AW13" i="6"/>
  <c r="AW20" i="6"/>
  <c r="AW18" i="5"/>
  <c r="AW12" i="5"/>
  <c r="AW10" i="5"/>
  <c r="AW9" i="5"/>
  <c r="AW7" i="5"/>
  <c r="AW5" i="5"/>
  <c r="AW5" i="3"/>
  <c r="AW7" i="3"/>
  <c r="AW9" i="3"/>
  <c r="AW11" i="3"/>
  <c r="AW13" i="3"/>
  <c r="AW15" i="3"/>
  <c r="AW17" i="3"/>
  <c r="AW19" i="3"/>
  <c r="AW21" i="3"/>
  <c r="AW23" i="3"/>
  <c r="AW11" i="6"/>
  <c r="AW18" i="6"/>
  <c r="AW20" i="5"/>
  <c r="AW9" i="6"/>
  <c r="AW8" i="5"/>
  <c r="AW4" i="3"/>
  <c r="AW12" i="3"/>
  <c r="AW18" i="3"/>
  <c r="AW22" i="3"/>
  <c r="AW6" i="5"/>
  <c r="AW6" i="3"/>
  <c r="AW20" i="3"/>
  <c r="AW4" i="6"/>
  <c r="AW22" i="5"/>
  <c r="AW10" i="3"/>
  <c r="AW16" i="3"/>
  <c r="AW24" i="3"/>
  <c r="AW4" i="5"/>
  <c r="AW8" i="3"/>
  <c r="AX28" i="6"/>
  <c r="AX7" i="6"/>
  <c r="AX9" i="6"/>
  <c r="AX11" i="6"/>
  <c r="AX13" i="6"/>
  <c r="AX18" i="6"/>
  <c r="AX20" i="6"/>
  <c r="AX22" i="6"/>
  <c r="AX21" i="5"/>
  <c r="AX19" i="5"/>
  <c r="AX17" i="5"/>
  <c r="AX15" i="5"/>
  <c r="AX13" i="5"/>
  <c r="AX11" i="5"/>
  <c r="AX5" i="6"/>
  <c r="AX25" i="6"/>
  <c r="AX27" i="6"/>
  <c r="AX23" i="5"/>
  <c r="AX8" i="6"/>
  <c r="AX10" i="6"/>
  <c r="AX12" i="6"/>
  <c r="AX14" i="6"/>
  <c r="AX17" i="6"/>
  <c r="AX19" i="6"/>
  <c r="AX21" i="6"/>
  <c r="AX23" i="6"/>
  <c r="AX4" i="6"/>
  <c r="AX22" i="5"/>
  <c r="AX20" i="5"/>
  <c r="AX18" i="5"/>
  <c r="AX16" i="5"/>
  <c r="AX12" i="5"/>
  <c r="AX10" i="5"/>
  <c r="AX9" i="5"/>
  <c r="AX7" i="5"/>
  <c r="AX5" i="5"/>
  <c r="AX4" i="3"/>
  <c r="AX6" i="3"/>
  <c r="AX8" i="3"/>
  <c r="AX10" i="3"/>
  <c r="AX12" i="3"/>
  <c r="AX16" i="3"/>
  <c r="AX18" i="3"/>
  <c r="AX20" i="3"/>
  <c r="AX22" i="3"/>
  <c r="BW22" i="3" s="1"/>
  <c r="AX24" i="3"/>
  <c r="AX17" i="3"/>
  <c r="AX19" i="3"/>
  <c r="AX26" i="6"/>
  <c r="AX24" i="5"/>
  <c r="AX6" i="6"/>
  <c r="AX8" i="5"/>
  <c r="AX6" i="5"/>
  <c r="AX4" i="5"/>
  <c r="AX5" i="3"/>
  <c r="AX7" i="3"/>
  <c r="AX9" i="3"/>
  <c r="AX11" i="3"/>
  <c r="AX13" i="3"/>
  <c r="AX15" i="3"/>
  <c r="AX24" i="6"/>
  <c r="AX23" i="3"/>
  <c r="AX21" i="3"/>
  <c r="K21" i="4"/>
  <c r="E21" i="4"/>
  <c r="C21" i="4"/>
  <c r="I21" i="4"/>
  <c r="H21" i="4"/>
  <c r="F21" i="4"/>
  <c r="CK10" i="3" s="1"/>
  <c r="AY28" i="6"/>
  <c r="AY6" i="6"/>
  <c r="AY24" i="6"/>
  <c r="AY26" i="6"/>
  <c r="AY23" i="5"/>
  <c r="AY7" i="6"/>
  <c r="AY9" i="6"/>
  <c r="AY11" i="6"/>
  <c r="AY13" i="6"/>
  <c r="AY18" i="6"/>
  <c r="AY20" i="6"/>
  <c r="AY22" i="6"/>
  <c r="AY4" i="6"/>
  <c r="AY22" i="5"/>
  <c r="AY20" i="5"/>
  <c r="AY18" i="5"/>
  <c r="AY16" i="5"/>
  <c r="AY12" i="5"/>
  <c r="AY10" i="5"/>
  <c r="AY5" i="6"/>
  <c r="AY25" i="6"/>
  <c r="AY27" i="6"/>
  <c r="AY24" i="5"/>
  <c r="AY8" i="6"/>
  <c r="AY23" i="6"/>
  <c r="AY17" i="5"/>
  <c r="AY11" i="5"/>
  <c r="AY14" i="6"/>
  <c r="AY21" i="6"/>
  <c r="AY19" i="5"/>
  <c r="AY13" i="5"/>
  <c r="AY8" i="5"/>
  <c r="AY6" i="5"/>
  <c r="AY4" i="5"/>
  <c r="AY4" i="3"/>
  <c r="AY6" i="3"/>
  <c r="AY8" i="3"/>
  <c r="AY10" i="3"/>
  <c r="AY12" i="3"/>
  <c r="AY16" i="3"/>
  <c r="AY18" i="3"/>
  <c r="AY20" i="3"/>
  <c r="AY22" i="3"/>
  <c r="BX22" i="3" s="1"/>
  <c r="AY24" i="3"/>
  <c r="AY12" i="6"/>
  <c r="AY19" i="6"/>
  <c r="AY21" i="5"/>
  <c r="AY15" i="5"/>
  <c r="AY9" i="5"/>
  <c r="AY5" i="3"/>
  <c r="AY13" i="3"/>
  <c r="AY19" i="3"/>
  <c r="AY21" i="3"/>
  <c r="AY15" i="3"/>
  <c r="AY7" i="3"/>
  <c r="AY17" i="6"/>
  <c r="AY11" i="3"/>
  <c r="AY17" i="3"/>
  <c r="AY23" i="3"/>
  <c r="AY7" i="5"/>
  <c r="AY10" i="6"/>
  <c r="AY5" i="5"/>
  <c r="AY9" i="3"/>
  <c r="I23" i="4"/>
  <c r="E23" i="4"/>
  <c r="C23" i="4"/>
  <c r="CL10" i="6" s="1"/>
  <c r="K23" i="4"/>
  <c r="H23" i="4"/>
  <c r="F23" i="4"/>
  <c r="AZ28" i="6"/>
  <c r="AZ8" i="6"/>
  <c r="AZ10" i="6"/>
  <c r="AZ12" i="6"/>
  <c r="AZ14" i="6"/>
  <c r="AZ17" i="6"/>
  <c r="AZ19" i="6"/>
  <c r="AZ21" i="6"/>
  <c r="AZ23" i="6"/>
  <c r="AZ4" i="6"/>
  <c r="AZ22" i="5"/>
  <c r="AZ20" i="5"/>
  <c r="AZ18" i="5"/>
  <c r="AZ16" i="5"/>
  <c r="AZ12" i="5"/>
  <c r="AZ10" i="5"/>
  <c r="AZ6" i="6"/>
  <c r="AZ24" i="6"/>
  <c r="AZ26" i="6"/>
  <c r="AZ24" i="5"/>
  <c r="AZ7" i="6"/>
  <c r="AZ9" i="6"/>
  <c r="AZ11" i="6"/>
  <c r="AZ13" i="6"/>
  <c r="AZ18" i="6"/>
  <c r="AZ20" i="6"/>
  <c r="AZ22" i="6"/>
  <c r="AZ21" i="5"/>
  <c r="AZ19" i="5"/>
  <c r="AZ17" i="5"/>
  <c r="AZ15" i="5"/>
  <c r="AZ13" i="5"/>
  <c r="AZ11" i="5"/>
  <c r="AZ27" i="6"/>
  <c r="AZ23" i="5"/>
  <c r="AZ8" i="5"/>
  <c r="AZ6" i="5"/>
  <c r="AZ4" i="5"/>
  <c r="AZ5" i="3"/>
  <c r="AZ7" i="3"/>
  <c r="AZ9" i="3"/>
  <c r="AZ11" i="3"/>
  <c r="AZ13" i="3"/>
  <c r="AZ15" i="3"/>
  <c r="AZ17" i="3"/>
  <c r="AZ19" i="3"/>
  <c r="AZ21" i="3"/>
  <c r="AZ23" i="3"/>
  <c r="AZ16" i="3"/>
  <c r="AZ18" i="3"/>
  <c r="AZ20" i="3"/>
  <c r="AZ25" i="6"/>
  <c r="AZ9" i="5"/>
  <c r="AZ7" i="5"/>
  <c r="AZ5" i="5"/>
  <c r="AZ4" i="3"/>
  <c r="AZ6" i="3"/>
  <c r="AZ8" i="3"/>
  <c r="AZ10" i="3"/>
  <c r="AZ12" i="3"/>
  <c r="AZ24" i="3"/>
  <c r="AZ22" i="3"/>
  <c r="BY22" i="3" s="1"/>
  <c r="AZ5" i="6"/>
  <c r="I25" i="4"/>
  <c r="C25" i="4"/>
  <c r="K25" i="4"/>
  <c r="E25" i="4"/>
  <c r="F25" i="4"/>
  <c r="H25" i="4"/>
  <c r="BA28" i="6"/>
  <c r="BA5" i="6"/>
  <c r="BA25" i="6"/>
  <c r="BA27" i="6"/>
  <c r="BA24" i="5"/>
  <c r="BA8" i="6"/>
  <c r="BA10" i="6"/>
  <c r="BA12" i="6"/>
  <c r="BA14" i="6"/>
  <c r="BA17" i="6"/>
  <c r="BA19" i="6"/>
  <c r="BA21" i="6"/>
  <c r="BA23" i="6"/>
  <c r="BA21" i="5"/>
  <c r="BA19" i="5"/>
  <c r="BA17" i="5"/>
  <c r="BA15" i="5"/>
  <c r="BA13" i="5"/>
  <c r="BA11" i="5"/>
  <c r="BA6" i="6"/>
  <c r="BA24" i="6"/>
  <c r="BA26" i="6"/>
  <c r="BA23" i="5"/>
  <c r="BA9" i="6"/>
  <c r="BA18" i="5"/>
  <c r="BA12" i="5"/>
  <c r="BA7" i="6"/>
  <c r="BA22" i="6"/>
  <c r="BA20" i="5"/>
  <c r="BA9" i="5"/>
  <c r="BA7" i="5"/>
  <c r="BA5" i="5"/>
  <c r="BA5" i="3"/>
  <c r="BA7" i="3"/>
  <c r="BA9" i="3"/>
  <c r="BA11" i="3"/>
  <c r="BA13" i="3"/>
  <c r="BA15" i="3"/>
  <c r="BA17" i="3"/>
  <c r="BA19" i="3"/>
  <c r="BA21" i="3"/>
  <c r="BA23" i="3"/>
  <c r="BA13" i="6"/>
  <c r="BA20" i="6"/>
  <c r="BA4" i="6"/>
  <c r="BA22" i="5"/>
  <c r="BA11" i="6"/>
  <c r="BA6" i="3"/>
  <c r="BA20" i="3"/>
  <c r="BA18" i="6"/>
  <c r="BA8" i="5"/>
  <c r="BA8" i="3"/>
  <c r="BA24" i="3"/>
  <c r="BA10" i="5"/>
  <c r="BA4" i="5"/>
  <c r="BA4" i="3"/>
  <c r="BA12" i="3"/>
  <c r="BA18" i="3"/>
  <c r="BA16" i="3"/>
  <c r="BA16" i="5"/>
  <c r="BA6" i="5"/>
  <c r="BA10" i="3"/>
  <c r="BB28" i="6"/>
  <c r="BB23" i="6"/>
  <c r="BB7" i="6"/>
  <c r="BB9" i="6"/>
  <c r="BB11" i="6"/>
  <c r="BB13" i="6"/>
  <c r="BB18" i="6"/>
  <c r="BB20" i="6"/>
  <c r="BB22" i="6"/>
  <c r="BB21" i="5"/>
  <c r="BB19" i="5"/>
  <c r="BB17" i="5"/>
  <c r="BB15" i="5"/>
  <c r="BB13" i="5"/>
  <c r="BB11" i="5"/>
  <c r="BB9" i="5"/>
  <c r="BB5" i="6"/>
  <c r="BB25" i="6"/>
  <c r="BB27" i="6"/>
  <c r="BB23" i="5"/>
  <c r="BB8" i="6"/>
  <c r="BB10" i="6"/>
  <c r="BB12" i="6"/>
  <c r="BB14" i="6"/>
  <c r="BB17" i="6"/>
  <c r="BB19" i="6"/>
  <c r="BB21" i="6"/>
  <c r="BB4" i="6"/>
  <c r="BB22" i="5"/>
  <c r="BB20" i="5"/>
  <c r="BB18" i="5"/>
  <c r="BB16" i="5"/>
  <c r="BB12" i="5"/>
  <c r="BB10" i="5"/>
  <c r="BB24" i="6"/>
  <c r="BB24" i="5"/>
  <c r="BB7" i="5"/>
  <c r="BB5" i="5"/>
  <c r="BB4" i="3"/>
  <c r="BB6" i="3"/>
  <c r="BB8" i="3"/>
  <c r="BB10" i="3"/>
  <c r="BB12" i="3"/>
  <c r="BB16" i="3"/>
  <c r="BB18" i="3"/>
  <c r="BB20" i="3"/>
  <c r="BB24" i="3"/>
  <c r="BB17" i="3"/>
  <c r="BB19" i="3"/>
  <c r="BB26" i="6"/>
  <c r="BB8" i="5"/>
  <c r="BB6" i="5"/>
  <c r="BB4" i="5"/>
  <c r="BB5" i="3"/>
  <c r="BB7" i="3"/>
  <c r="BB9" i="3"/>
  <c r="BB11" i="3"/>
  <c r="BB13" i="3"/>
  <c r="BB15" i="3"/>
  <c r="BB23" i="3"/>
  <c r="BB6" i="6"/>
  <c r="BB21" i="3"/>
  <c r="BC28" i="6"/>
  <c r="CB28" i="6" s="1"/>
  <c r="DC28" i="6" s="1"/>
  <c r="DP28" i="6" s="1"/>
  <c r="BC6" i="6"/>
  <c r="BC24" i="6"/>
  <c r="CB24" i="6" s="1"/>
  <c r="DC24" i="6" s="1"/>
  <c r="DP24" i="6" s="1"/>
  <c r="BC26" i="6"/>
  <c r="CB26" i="6" s="1"/>
  <c r="DC26" i="6" s="1"/>
  <c r="DP26" i="6" s="1"/>
  <c r="BC23" i="5"/>
  <c r="CB23" i="5" s="1"/>
  <c r="DC23" i="5" s="1"/>
  <c r="DP23" i="5" s="1"/>
  <c r="BC7" i="6"/>
  <c r="BC9" i="6"/>
  <c r="BC11" i="6"/>
  <c r="BC13" i="6"/>
  <c r="BC18" i="6"/>
  <c r="CB18" i="6" s="1"/>
  <c r="DC18" i="6" s="1"/>
  <c r="DP18" i="6" s="1"/>
  <c r="BC20" i="6"/>
  <c r="CB20" i="6" s="1"/>
  <c r="DC20" i="6" s="1"/>
  <c r="DP20" i="6" s="1"/>
  <c r="BC22" i="6"/>
  <c r="CB22" i="6" s="1"/>
  <c r="DC22" i="6" s="1"/>
  <c r="DP22" i="6" s="1"/>
  <c r="BC4" i="6"/>
  <c r="BC22" i="5"/>
  <c r="CB22" i="5" s="1"/>
  <c r="DC22" i="5" s="1"/>
  <c r="DP22" i="5" s="1"/>
  <c r="BC20" i="5"/>
  <c r="CB20" i="5" s="1"/>
  <c r="DC20" i="5" s="1"/>
  <c r="DP20" i="5" s="1"/>
  <c r="BC18" i="5"/>
  <c r="CB18" i="5" s="1"/>
  <c r="DC18" i="5" s="1"/>
  <c r="DP18" i="5" s="1"/>
  <c r="BC16" i="5"/>
  <c r="CB16" i="5" s="1"/>
  <c r="DC16" i="5" s="1"/>
  <c r="DP16" i="5" s="1"/>
  <c r="BC12" i="5"/>
  <c r="BC10" i="5"/>
  <c r="BC5" i="6"/>
  <c r="BC23" i="6"/>
  <c r="CB23" i="6" s="1"/>
  <c r="DC23" i="6" s="1"/>
  <c r="DP23" i="6" s="1"/>
  <c r="BC25" i="6"/>
  <c r="CB25" i="6" s="1"/>
  <c r="DC25" i="6" s="1"/>
  <c r="DP25" i="6" s="1"/>
  <c r="BC27" i="6"/>
  <c r="CB27" i="6" s="1"/>
  <c r="DC27" i="6" s="1"/>
  <c r="DP27" i="6" s="1"/>
  <c r="BC24" i="5"/>
  <c r="CB24" i="5" s="1"/>
  <c r="DC24" i="5" s="1"/>
  <c r="DP24" i="5" s="1"/>
  <c r="BC10" i="6"/>
  <c r="BC17" i="6"/>
  <c r="BC19" i="5"/>
  <c r="CB19" i="5" s="1"/>
  <c r="DC19" i="5" s="1"/>
  <c r="DP19" i="5" s="1"/>
  <c r="BC13" i="5"/>
  <c r="BC9" i="5"/>
  <c r="BC8" i="6"/>
  <c r="BC21" i="5"/>
  <c r="CB21" i="5" s="1"/>
  <c r="DC21" i="5" s="1"/>
  <c r="DP21" i="5" s="1"/>
  <c r="BC8" i="5"/>
  <c r="BC6" i="5"/>
  <c r="BC4" i="5"/>
  <c r="BC4" i="3"/>
  <c r="BC6" i="3"/>
  <c r="BC8" i="3"/>
  <c r="BC10" i="3"/>
  <c r="BC12" i="3"/>
  <c r="BC16" i="3"/>
  <c r="CB16" i="3" s="1"/>
  <c r="DC16" i="3" s="1"/>
  <c r="DP16" i="3" s="1"/>
  <c r="BC18" i="3"/>
  <c r="CB18" i="3" s="1"/>
  <c r="DC18" i="3" s="1"/>
  <c r="DP18" i="3" s="1"/>
  <c r="BC20" i="3"/>
  <c r="CB20" i="3" s="1"/>
  <c r="DC20" i="3" s="1"/>
  <c r="DP20" i="3" s="1"/>
  <c r="BC24" i="3"/>
  <c r="CB24" i="3" s="1"/>
  <c r="DC24" i="3" s="1"/>
  <c r="DP24" i="3" s="1"/>
  <c r="BC14" i="6"/>
  <c r="BC21" i="6"/>
  <c r="CB21" i="6" s="1"/>
  <c r="DC21" i="6" s="1"/>
  <c r="DP21" i="6" s="1"/>
  <c r="BC15" i="5"/>
  <c r="BC17" i="5"/>
  <c r="CB17" i="5" s="1"/>
  <c r="DC17" i="5" s="1"/>
  <c r="DP17" i="5" s="1"/>
  <c r="BC7" i="3"/>
  <c r="BC11" i="3"/>
  <c r="BC17" i="3"/>
  <c r="CB17" i="3" s="1"/>
  <c r="DC17" i="3" s="1"/>
  <c r="DP17" i="3" s="1"/>
  <c r="BC21" i="3"/>
  <c r="CB21" i="3" s="1"/>
  <c r="DC21" i="3" s="1"/>
  <c r="DP21" i="3" s="1"/>
  <c r="BC11" i="5"/>
  <c r="BC9" i="3"/>
  <c r="BC15" i="3"/>
  <c r="BC19" i="6"/>
  <c r="CB19" i="6" s="1"/>
  <c r="DC19" i="6" s="1"/>
  <c r="DP19" i="6" s="1"/>
  <c r="BC5" i="5"/>
  <c r="BC5" i="3"/>
  <c r="BC13" i="3"/>
  <c r="BC19" i="3"/>
  <c r="CB19" i="3" s="1"/>
  <c r="DC19" i="3" s="1"/>
  <c r="DP19" i="3" s="1"/>
  <c r="BC23" i="3"/>
  <c r="CB23" i="3" s="1"/>
  <c r="DC23" i="3" s="1"/>
  <c r="DP23" i="3" s="1"/>
  <c r="BC12" i="6"/>
  <c r="BC7" i="5"/>
  <c r="BD28" i="6"/>
  <c r="CC28" i="6" s="1"/>
  <c r="DD28" i="6" s="1"/>
  <c r="DQ28" i="6" s="1"/>
  <c r="BD8" i="6"/>
  <c r="BD10" i="6"/>
  <c r="BD12" i="6"/>
  <c r="BD14" i="6"/>
  <c r="BD17" i="6"/>
  <c r="BD19" i="6"/>
  <c r="CC19" i="6" s="1"/>
  <c r="DD19" i="6" s="1"/>
  <c r="DQ19" i="6" s="1"/>
  <c r="BD21" i="6"/>
  <c r="CC21" i="6" s="1"/>
  <c r="DD21" i="6" s="1"/>
  <c r="DQ21" i="6" s="1"/>
  <c r="BD4" i="6"/>
  <c r="BD22" i="5"/>
  <c r="CC22" i="5" s="1"/>
  <c r="DD22" i="5" s="1"/>
  <c r="DQ22" i="5" s="1"/>
  <c r="BD20" i="5"/>
  <c r="CC20" i="5" s="1"/>
  <c r="DD20" i="5" s="1"/>
  <c r="DQ20" i="5" s="1"/>
  <c r="BD18" i="5"/>
  <c r="CC18" i="5" s="1"/>
  <c r="DD18" i="5" s="1"/>
  <c r="DQ18" i="5" s="1"/>
  <c r="BD16" i="5"/>
  <c r="CC16" i="5" s="1"/>
  <c r="DD16" i="5" s="1"/>
  <c r="DQ16" i="5" s="1"/>
  <c r="BD12" i="5"/>
  <c r="BD10" i="5"/>
  <c r="BD6" i="6"/>
  <c r="BD24" i="6"/>
  <c r="CC24" i="6" s="1"/>
  <c r="DD24" i="6" s="1"/>
  <c r="DQ24" i="6" s="1"/>
  <c r="BD26" i="6"/>
  <c r="CC26" i="6" s="1"/>
  <c r="DD26" i="6" s="1"/>
  <c r="DQ26" i="6" s="1"/>
  <c r="BD24" i="5"/>
  <c r="CC24" i="5" s="1"/>
  <c r="DD24" i="5" s="1"/>
  <c r="DQ24" i="5" s="1"/>
  <c r="BD7" i="6"/>
  <c r="BD9" i="6"/>
  <c r="BD11" i="6"/>
  <c r="BD13" i="6"/>
  <c r="BD18" i="6"/>
  <c r="CC18" i="6" s="1"/>
  <c r="DD18" i="6" s="1"/>
  <c r="DQ18" i="6" s="1"/>
  <c r="BD20" i="6"/>
  <c r="CC20" i="6" s="1"/>
  <c r="DD20" i="6" s="1"/>
  <c r="DQ20" i="6" s="1"/>
  <c r="BD22" i="6"/>
  <c r="CC22" i="6" s="1"/>
  <c r="DD22" i="6" s="1"/>
  <c r="DQ22" i="6" s="1"/>
  <c r="BD21" i="5"/>
  <c r="CC21" i="5" s="1"/>
  <c r="DD21" i="5" s="1"/>
  <c r="DQ21" i="5" s="1"/>
  <c r="BD19" i="5"/>
  <c r="CC19" i="5" s="1"/>
  <c r="DD19" i="5" s="1"/>
  <c r="DQ19" i="5" s="1"/>
  <c r="BD17" i="5"/>
  <c r="CC17" i="5" s="1"/>
  <c r="DD17" i="5" s="1"/>
  <c r="DQ17" i="5" s="1"/>
  <c r="BD15" i="5"/>
  <c r="BD13" i="5"/>
  <c r="BD11" i="5"/>
  <c r="BD5" i="6"/>
  <c r="BD8" i="5"/>
  <c r="BD6" i="5"/>
  <c r="BD4" i="5"/>
  <c r="BD5" i="3"/>
  <c r="BD7" i="3"/>
  <c r="BD9" i="3"/>
  <c r="BD11" i="3"/>
  <c r="BD13" i="3"/>
  <c r="BD15" i="3"/>
  <c r="BD17" i="3"/>
  <c r="CC17" i="3" s="1"/>
  <c r="DD17" i="3" s="1"/>
  <c r="DQ17" i="3" s="1"/>
  <c r="BD19" i="3"/>
  <c r="CC19" i="3" s="1"/>
  <c r="DD19" i="3" s="1"/>
  <c r="DQ19" i="3" s="1"/>
  <c r="BD21" i="3"/>
  <c r="CC21" i="3" s="1"/>
  <c r="DD21" i="3" s="1"/>
  <c r="DQ21" i="3" s="1"/>
  <c r="BD23" i="3"/>
  <c r="CC23" i="3" s="1"/>
  <c r="DD23" i="3" s="1"/>
  <c r="DQ23" i="3" s="1"/>
  <c r="BD16" i="3"/>
  <c r="CC16" i="3" s="1"/>
  <c r="DD16" i="3" s="1"/>
  <c r="DQ16" i="3" s="1"/>
  <c r="BD18" i="3"/>
  <c r="CC18" i="3" s="1"/>
  <c r="DD18" i="3" s="1"/>
  <c r="DQ18" i="3" s="1"/>
  <c r="BD20" i="3"/>
  <c r="CC20" i="3" s="1"/>
  <c r="DD20" i="3" s="1"/>
  <c r="DQ20" i="3" s="1"/>
  <c r="BD23" i="6"/>
  <c r="CC23" i="6" s="1"/>
  <c r="DD23" i="6" s="1"/>
  <c r="DQ23" i="6" s="1"/>
  <c r="BD27" i="6"/>
  <c r="CC27" i="6" s="1"/>
  <c r="DD27" i="6" s="1"/>
  <c r="DQ27" i="6" s="1"/>
  <c r="BD7" i="5"/>
  <c r="BD5" i="5"/>
  <c r="BD4" i="3"/>
  <c r="BD6" i="3"/>
  <c r="BD8" i="3"/>
  <c r="BD10" i="3"/>
  <c r="BD12" i="3"/>
  <c r="BD24" i="3"/>
  <c r="CC24" i="3" s="1"/>
  <c r="DD24" i="3" s="1"/>
  <c r="DQ24" i="3" s="1"/>
  <c r="BD23" i="5"/>
  <c r="CC23" i="5" s="1"/>
  <c r="DD23" i="5" s="1"/>
  <c r="DQ23" i="5" s="1"/>
  <c r="BD9" i="5"/>
  <c r="BD25" i="6"/>
  <c r="CC25" i="6" s="1"/>
  <c r="DD25" i="6" s="1"/>
  <c r="DQ25" i="6" s="1"/>
  <c r="AU28" i="6"/>
  <c r="AU23" i="5"/>
  <c r="AU6" i="6"/>
  <c r="AU24" i="6"/>
  <c r="AU26" i="6"/>
  <c r="AU9" i="6"/>
  <c r="AU11" i="6"/>
  <c r="AU13" i="6"/>
  <c r="AU18" i="6"/>
  <c r="AU20" i="6"/>
  <c r="AU22" i="6"/>
  <c r="AU4" i="6"/>
  <c r="AU22" i="5"/>
  <c r="AU20" i="5"/>
  <c r="AU18" i="5"/>
  <c r="AU16" i="5"/>
  <c r="AU12" i="5"/>
  <c r="AU10" i="5"/>
  <c r="AU5" i="6"/>
  <c r="AU7" i="6"/>
  <c r="AU25" i="6"/>
  <c r="AU27" i="6"/>
  <c r="AU24" i="5"/>
  <c r="AU12" i="6"/>
  <c r="AU19" i="6"/>
  <c r="AU21" i="5"/>
  <c r="AU10" i="6"/>
  <c r="AU17" i="6"/>
  <c r="AU15" i="5"/>
  <c r="AU8" i="5"/>
  <c r="AU6" i="5"/>
  <c r="AU4" i="5"/>
  <c r="AU4" i="3"/>
  <c r="AU6" i="3"/>
  <c r="AU8" i="3"/>
  <c r="AU10" i="3"/>
  <c r="AU12" i="3"/>
  <c r="AU16" i="3"/>
  <c r="AU18" i="3"/>
  <c r="AU20" i="3"/>
  <c r="AU22" i="3"/>
  <c r="AU24" i="3"/>
  <c r="AU8" i="6"/>
  <c r="AU23" i="6"/>
  <c r="AU17" i="5"/>
  <c r="AU11" i="5"/>
  <c r="AU14" i="6"/>
  <c r="AU5" i="5"/>
  <c r="AU9" i="3"/>
  <c r="AU15" i="3"/>
  <c r="AU23" i="3"/>
  <c r="AU21" i="6"/>
  <c r="AU17" i="3"/>
  <c r="AU13" i="5"/>
  <c r="AU7" i="5"/>
  <c r="AU7" i="3"/>
  <c r="AU21" i="3"/>
  <c r="AU13" i="3"/>
  <c r="AU19" i="3"/>
  <c r="AU11" i="3"/>
  <c r="AU19" i="5"/>
  <c r="AU9" i="5"/>
  <c r="AU5" i="3"/>
  <c r="K19" i="4"/>
  <c r="I19" i="4"/>
  <c r="E19" i="4"/>
  <c r="C19" i="4"/>
  <c r="CH5" i="6" s="1"/>
  <c r="CH5" i="3"/>
  <c r="H19" i="4"/>
  <c r="C27" i="4" l="1"/>
  <c r="BX17" i="5"/>
  <c r="CA22" i="5"/>
  <c r="DB22" i="5" s="1"/>
  <c r="DO22" i="5" s="1"/>
  <c r="BY21" i="5"/>
  <c r="BY24" i="5"/>
  <c r="BY20" i="5"/>
  <c r="BX16" i="5"/>
  <c r="BX23" i="5"/>
  <c r="BW24" i="5"/>
  <c r="BW18" i="5"/>
  <c r="BW23" i="5"/>
  <c r="BW19" i="5"/>
  <c r="CA20" i="5"/>
  <c r="DB20" i="5" s="1"/>
  <c r="DO20" i="5" s="1"/>
  <c r="CA21" i="5"/>
  <c r="DB21" i="5" s="1"/>
  <c r="DO21" i="5" s="1"/>
  <c r="BY18" i="5"/>
  <c r="CA24" i="5"/>
  <c r="DB24" i="5" s="1"/>
  <c r="DO24" i="5" s="1"/>
  <c r="CA16" i="5"/>
  <c r="DB16" i="5" s="1"/>
  <c r="DO16" i="5" s="1"/>
  <c r="CA23" i="5"/>
  <c r="DB23" i="5" s="1"/>
  <c r="DO23" i="5" s="1"/>
  <c r="CA17" i="5"/>
  <c r="DB17" i="5" s="1"/>
  <c r="DO17" i="5" s="1"/>
  <c r="BY23" i="5"/>
  <c r="BY22" i="5"/>
  <c r="BX18" i="5"/>
  <c r="BW20" i="5"/>
  <c r="BW21" i="5"/>
  <c r="BY19" i="5"/>
  <c r="BX19" i="5"/>
  <c r="BX22" i="5"/>
  <c r="BW16" i="5"/>
  <c r="BW17" i="5"/>
  <c r="CA18" i="5"/>
  <c r="DB18" i="5" s="1"/>
  <c r="DO18" i="5" s="1"/>
  <c r="CA19" i="5"/>
  <c r="DB19" i="5" s="1"/>
  <c r="DO19" i="5" s="1"/>
  <c r="BY17" i="5"/>
  <c r="BY16" i="5"/>
  <c r="BX21" i="5"/>
  <c r="BX24" i="5"/>
  <c r="BX20" i="5"/>
  <c r="BW22" i="5"/>
  <c r="BC32" i="5"/>
  <c r="BC42" i="5"/>
  <c r="AZ35" i="5"/>
  <c r="AZ45" i="5"/>
  <c r="AW29" i="5"/>
  <c r="AW39" i="5"/>
  <c r="AU32" i="5"/>
  <c r="AU42" i="5"/>
  <c r="BC29" i="5"/>
  <c r="BC39" i="5"/>
  <c r="BC26" i="5"/>
  <c r="BC36" i="5"/>
  <c r="BC34" i="5"/>
  <c r="BC44" i="5"/>
  <c r="BB28" i="5"/>
  <c r="BB38" i="5"/>
  <c r="BB31" i="5"/>
  <c r="BB41" i="5"/>
  <c r="BA32" i="5"/>
  <c r="BA42" i="5"/>
  <c r="BA31" i="5"/>
  <c r="BA41" i="5"/>
  <c r="BA34" i="5"/>
  <c r="BA44" i="5"/>
  <c r="BA35" i="5"/>
  <c r="BA45" i="5"/>
  <c r="AZ27" i="5"/>
  <c r="AZ37" i="5"/>
  <c r="AZ34" i="5"/>
  <c r="AZ44" i="5"/>
  <c r="AY29" i="5"/>
  <c r="AY39" i="5"/>
  <c r="AY30" i="5"/>
  <c r="AY40" i="5"/>
  <c r="AX28" i="5"/>
  <c r="AX38" i="5"/>
  <c r="AX32" i="5"/>
  <c r="AX42" i="5"/>
  <c r="AX35" i="5"/>
  <c r="AX45" i="5"/>
  <c r="AW31" i="5"/>
  <c r="AW41" i="5"/>
  <c r="BD31" i="5"/>
  <c r="BD41" i="5"/>
  <c r="BD27" i="5"/>
  <c r="BD37" i="5"/>
  <c r="BB26" i="5"/>
  <c r="BB36" i="5"/>
  <c r="BB34" i="5"/>
  <c r="BB44" i="5"/>
  <c r="BA26" i="5"/>
  <c r="BA36" i="5"/>
  <c r="BA29" i="5"/>
  <c r="BA39" i="5"/>
  <c r="AZ30" i="5"/>
  <c r="AZ40" i="5"/>
  <c r="AY31" i="5"/>
  <c r="AY41" i="5"/>
  <c r="AX26" i="5"/>
  <c r="AX36" i="5"/>
  <c r="AX33" i="5"/>
  <c r="AX43" i="5"/>
  <c r="AW30" i="5"/>
  <c r="AW40" i="5"/>
  <c r="AU35" i="5"/>
  <c r="AU45" i="5"/>
  <c r="AU30" i="5"/>
  <c r="AU40" i="5"/>
  <c r="BD26" i="5"/>
  <c r="BD36" i="5"/>
  <c r="AU34" i="5"/>
  <c r="AU44" i="5"/>
  <c r="BD28" i="5"/>
  <c r="BD38" i="5"/>
  <c r="BD35" i="5"/>
  <c r="BD45" i="5"/>
  <c r="BD32" i="5"/>
  <c r="BD42" i="5"/>
  <c r="BC38" i="5"/>
  <c r="BC28" i="5"/>
  <c r="BC31" i="5"/>
  <c r="BC41" i="5"/>
  <c r="BB30" i="5"/>
  <c r="BB40" i="5"/>
  <c r="BB33" i="5"/>
  <c r="BB43" i="5"/>
  <c r="BA28" i="5"/>
  <c r="BA38" i="5"/>
  <c r="AZ29" i="5"/>
  <c r="AZ39" i="5"/>
  <c r="AZ26" i="5"/>
  <c r="AZ36" i="5"/>
  <c r="AY35" i="5"/>
  <c r="AY45" i="5"/>
  <c r="AY33" i="5"/>
  <c r="AY43" i="5"/>
  <c r="AY32" i="5"/>
  <c r="AY42" i="5"/>
  <c r="AX30" i="5"/>
  <c r="AX40" i="5"/>
  <c r="AX27" i="5"/>
  <c r="AX37" i="5"/>
  <c r="AX34" i="5"/>
  <c r="AX44" i="5"/>
  <c r="AW32" i="5"/>
  <c r="AW42" i="5"/>
  <c r="AW33" i="5"/>
  <c r="AW43" i="5"/>
  <c r="AU29" i="5"/>
  <c r="AU39" i="5"/>
  <c r="AU28" i="5"/>
  <c r="AU38" i="5"/>
  <c r="BB29" i="5"/>
  <c r="BB39" i="5"/>
  <c r="BA30" i="5"/>
  <c r="BA40" i="5"/>
  <c r="BA33" i="5"/>
  <c r="BA43" i="5"/>
  <c r="AZ32" i="5"/>
  <c r="AZ42" i="5"/>
  <c r="AY28" i="5"/>
  <c r="AY38" i="5"/>
  <c r="AX31" i="5"/>
  <c r="AX41" i="5"/>
  <c r="AU31" i="5"/>
  <c r="AU41" i="5"/>
  <c r="AU33" i="5"/>
  <c r="AU43" i="5"/>
  <c r="BD29" i="5"/>
  <c r="BD39" i="5"/>
  <c r="BD33" i="5"/>
  <c r="BD43" i="5"/>
  <c r="AU27" i="5"/>
  <c r="AU37" i="5"/>
  <c r="AU26" i="5"/>
  <c r="AU36" i="5"/>
  <c r="BD30" i="5"/>
  <c r="BD40" i="5"/>
  <c r="BD34" i="5"/>
  <c r="BD44" i="5"/>
  <c r="BC27" i="5"/>
  <c r="BC37" i="5"/>
  <c r="BC33" i="5"/>
  <c r="BC43" i="5"/>
  <c r="BC30" i="5"/>
  <c r="BC40" i="5"/>
  <c r="BC35" i="5"/>
  <c r="BC45" i="5"/>
  <c r="BB27" i="5"/>
  <c r="BB37" i="5"/>
  <c r="BB32" i="5"/>
  <c r="BB42" i="5"/>
  <c r="BB45" i="5"/>
  <c r="BB35" i="5"/>
  <c r="BA27" i="5"/>
  <c r="BA37" i="5"/>
  <c r="AZ31" i="5"/>
  <c r="AZ41" i="5"/>
  <c r="AZ28" i="5"/>
  <c r="AZ38" i="5"/>
  <c r="AZ33" i="5"/>
  <c r="AZ43" i="5"/>
  <c r="AY27" i="5"/>
  <c r="AY37" i="5"/>
  <c r="AY26" i="5"/>
  <c r="AY36" i="5"/>
  <c r="AY34" i="5"/>
  <c r="AY44" i="5"/>
  <c r="AX29" i="5"/>
  <c r="AX39" i="5"/>
  <c r="AW26" i="5"/>
  <c r="AW36" i="5"/>
  <c r="AW28" i="5"/>
  <c r="AW38" i="5"/>
  <c r="AW27" i="5"/>
  <c r="AW37" i="5"/>
  <c r="AW34" i="5"/>
  <c r="AW44" i="5"/>
  <c r="AW35" i="5"/>
  <c r="AW45" i="5"/>
  <c r="AU33" i="6"/>
  <c r="AU44" i="6"/>
  <c r="BD30" i="6"/>
  <c r="BD41" i="6"/>
  <c r="BD34" i="6"/>
  <c r="BD45" i="6"/>
  <c r="BD39" i="6"/>
  <c r="BD50" i="6"/>
  <c r="BC34" i="6"/>
  <c r="BC45" i="6"/>
  <c r="BB30" i="6"/>
  <c r="BB41" i="6"/>
  <c r="BA32" i="6"/>
  <c r="BA43" i="6"/>
  <c r="BA35" i="6"/>
  <c r="BA46" i="6"/>
  <c r="AZ38" i="6"/>
  <c r="AZ49" i="6"/>
  <c r="AY35" i="6"/>
  <c r="AY46" i="6"/>
  <c r="AY38" i="6"/>
  <c r="AY49" i="6"/>
  <c r="AX32" i="6"/>
  <c r="AX43" i="6"/>
  <c r="AU34" i="6"/>
  <c r="AU45" i="6"/>
  <c r="BD32" i="6"/>
  <c r="BD43" i="6"/>
  <c r="BD31" i="6"/>
  <c r="BD42" i="6"/>
  <c r="BD37" i="6"/>
  <c r="BD48" i="6"/>
  <c r="BC33" i="6"/>
  <c r="BC44" i="6"/>
  <c r="BC32" i="6"/>
  <c r="BC43" i="6"/>
  <c r="BC31" i="6"/>
  <c r="BC42" i="6"/>
  <c r="BB39" i="6"/>
  <c r="BB50" i="6"/>
  <c r="BB34" i="6"/>
  <c r="BB45" i="6"/>
  <c r="BA33" i="6"/>
  <c r="BA44" i="6"/>
  <c r="BA30" i="6"/>
  <c r="BA41" i="6"/>
  <c r="AZ30" i="6"/>
  <c r="AZ41" i="6"/>
  <c r="AZ36" i="6"/>
  <c r="AZ47" i="6"/>
  <c r="AZ35" i="6"/>
  <c r="AZ46" i="6"/>
  <c r="AY50" i="6"/>
  <c r="AY39" i="6"/>
  <c r="AY33" i="6"/>
  <c r="AY44" i="6"/>
  <c r="AY30" i="6"/>
  <c r="AY41" i="6"/>
  <c r="AY36" i="6"/>
  <c r="AY47" i="6"/>
  <c r="AX37" i="6"/>
  <c r="AX48" i="6"/>
  <c r="AX38" i="6"/>
  <c r="AX49" i="6"/>
  <c r="AW34" i="6"/>
  <c r="AW45" i="6"/>
  <c r="AW32" i="6"/>
  <c r="AW43" i="6"/>
  <c r="AW31" i="6"/>
  <c r="AW42" i="6"/>
  <c r="AW37" i="6"/>
  <c r="AW48" i="6"/>
  <c r="AU30" i="6"/>
  <c r="AU41" i="6"/>
  <c r="AU31" i="6"/>
  <c r="AU42" i="6"/>
  <c r="BA36" i="6"/>
  <c r="BA47" i="6"/>
  <c r="AZ37" i="6"/>
  <c r="AZ48" i="6"/>
  <c r="AY37" i="6"/>
  <c r="AY48" i="6"/>
  <c r="AW36" i="6"/>
  <c r="AW47" i="6"/>
  <c r="AW39" i="6"/>
  <c r="AW50" i="6"/>
  <c r="BD38" i="6"/>
  <c r="BD49" i="6"/>
  <c r="BD35" i="6"/>
  <c r="BD46" i="6"/>
  <c r="BC37" i="6"/>
  <c r="BC48" i="6"/>
  <c r="BC35" i="6"/>
  <c r="BC46" i="6"/>
  <c r="BC38" i="6"/>
  <c r="BC49" i="6"/>
  <c r="BB37" i="6"/>
  <c r="BB48" i="6"/>
  <c r="BB32" i="6"/>
  <c r="BB43" i="6"/>
  <c r="BA39" i="6"/>
  <c r="BA50" i="6"/>
  <c r="AZ34" i="6"/>
  <c r="AZ45" i="6"/>
  <c r="AZ33" i="6"/>
  <c r="AZ44" i="6"/>
  <c r="AY34" i="6"/>
  <c r="AY45" i="6"/>
  <c r="AX35" i="6"/>
  <c r="AX46" i="6"/>
  <c r="AX47" i="6"/>
  <c r="AX36" i="6"/>
  <c r="AW38" i="6"/>
  <c r="AW49" i="6"/>
  <c r="AW35" i="6"/>
  <c r="AW46" i="6"/>
  <c r="AU39" i="6"/>
  <c r="AU50" i="6"/>
  <c r="AU46" i="6"/>
  <c r="AU35" i="6"/>
  <c r="AU36" i="6"/>
  <c r="AU47" i="6"/>
  <c r="BB31" i="6"/>
  <c r="BB42" i="6"/>
  <c r="BB33" i="6"/>
  <c r="BB44" i="6"/>
  <c r="BB36" i="6"/>
  <c r="BB47" i="6"/>
  <c r="BA38" i="6"/>
  <c r="BA49" i="6"/>
  <c r="AX39" i="6"/>
  <c r="AX50" i="6"/>
  <c r="AU37" i="6"/>
  <c r="AU48" i="6"/>
  <c r="AU32" i="6"/>
  <c r="AU43" i="6"/>
  <c r="AU38" i="6"/>
  <c r="AU49" i="6"/>
  <c r="BD36" i="6"/>
  <c r="BD47" i="6"/>
  <c r="BD33" i="6"/>
  <c r="BD44" i="6"/>
  <c r="BC39" i="6"/>
  <c r="BC50" i="6"/>
  <c r="BC30" i="6"/>
  <c r="BC41" i="6"/>
  <c r="BC36" i="6"/>
  <c r="BC47" i="6"/>
  <c r="BB35" i="6"/>
  <c r="BB46" i="6"/>
  <c r="BB38" i="6"/>
  <c r="BB49" i="6"/>
  <c r="BA34" i="6"/>
  <c r="BA45" i="6"/>
  <c r="BA31" i="6"/>
  <c r="BA42" i="6"/>
  <c r="BA37" i="6"/>
  <c r="BA48" i="6"/>
  <c r="AZ32" i="6"/>
  <c r="AZ43" i="6"/>
  <c r="AZ31" i="6"/>
  <c r="AZ42" i="6"/>
  <c r="AZ39" i="6"/>
  <c r="AZ50" i="6"/>
  <c r="AY32" i="6"/>
  <c r="AY43" i="6"/>
  <c r="AY31" i="6"/>
  <c r="AY42" i="6"/>
  <c r="AX31" i="6"/>
  <c r="AX42" i="6"/>
  <c r="AX33" i="6"/>
  <c r="AX44" i="6"/>
  <c r="AX30" i="6"/>
  <c r="AX41" i="6"/>
  <c r="AX34" i="6"/>
  <c r="AX45" i="6"/>
  <c r="AW33" i="6"/>
  <c r="AW44" i="6"/>
  <c r="AW30" i="6"/>
  <c r="AW41" i="6"/>
  <c r="AU43" i="3"/>
  <c r="AU34" i="3"/>
  <c r="BD41" i="3"/>
  <c r="BD32" i="3"/>
  <c r="BB39" i="3"/>
  <c r="BB30" i="3"/>
  <c r="BA37" i="3"/>
  <c r="BA28" i="3"/>
  <c r="AZ40" i="3"/>
  <c r="AZ31" i="3"/>
  <c r="AZ35" i="3"/>
  <c r="AZ26" i="3"/>
  <c r="AY36" i="3"/>
  <c r="AY27" i="3"/>
  <c r="AX42" i="3"/>
  <c r="AX33" i="3"/>
  <c r="DI36" i="3"/>
  <c r="DI27" i="3"/>
  <c r="AU42" i="3"/>
  <c r="AU33" i="3"/>
  <c r="BC35" i="3"/>
  <c r="BC26" i="3"/>
  <c r="BB37" i="3"/>
  <c r="BB28" i="3"/>
  <c r="BB42" i="3"/>
  <c r="BB33" i="3"/>
  <c r="BA42" i="3"/>
  <c r="BA33" i="3"/>
  <c r="BA43" i="3"/>
  <c r="BA34" i="3"/>
  <c r="AZ41" i="3"/>
  <c r="AZ32" i="3"/>
  <c r="AY39" i="3"/>
  <c r="AY30" i="3"/>
  <c r="AY37" i="3"/>
  <c r="AY28" i="3"/>
  <c r="AY43" i="3"/>
  <c r="AY34" i="3"/>
  <c r="AY42" i="3"/>
  <c r="AY33" i="3"/>
  <c r="AX40" i="3"/>
  <c r="AX31" i="3"/>
  <c r="AW40" i="3"/>
  <c r="AW31" i="3"/>
  <c r="AW42" i="3"/>
  <c r="AW33" i="3"/>
  <c r="AW43" i="3"/>
  <c r="AW34" i="3"/>
  <c r="AW35" i="3"/>
  <c r="AW26" i="3"/>
  <c r="DI35" i="3"/>
  <c r="DI26" i="3"/>
  <c r="DI41" i="3"/>
  <c r="DI32" i="3"/>
  <c r="AU41" i="3"/>
  <c r="AU32" i="3"/>
  <c r="AU37" i="3"/>
  <c r="AU28" i="3"/>
  <c r="AU40" i="3"/>
  <c r="AU31" i="3"/>
  <c r="BD42" i="3"/>
  <c r="BD33" i="3"/>
  <c r="BD37" i="3"/>
  <c r="BD28" i="3"/>
  <c r="BC37" i="3"/>
  <c r="BC28" i="3"/>
  <c r="BC36" i="3"/>
  <c r="BC27" i="3"/>
  <c r="BB43" i="3"/>
  <c r="BB34" i="3"/>
  <c r="BB35" i="3"/>
  <c r="BB26" i="3"/>
  <c r="BB40" i="3"/>
  <c r="BB31" i="3"/>
  <c r="BA38" i="3"/>
  <c r="BA29" i="3"/>
  <c r="BA36" i="3"/>
  <c r="BA27" i="3"/>
  <c r="BA41" i="3"/>
  <c r="BA32" i="3"/>
  <c r="AZ36" i="3"/>
  <c r="AZ27" i="3"/>
  <c r="AZ30" i="3"/>
  <c r="AZ39" i="3"/>
  <c r="AY35" i="3"/>
  <c r="AY26" i="3"/>
  <c r="AY40" i="3"/>
  <c r="AY31" i="3"/>
  <c r="AX43" i="3"/>
  <c r="AX34" i="3"/>
  <c r="AX35" i="3"/>
  <c r="AX26" i="3"/>
  <c r="AX38" i="3"/>
  <c r="AX29" i="3"/>
  <c r="AW41" i="3"/>
  <c r="AW32" i="3"/>
  <c r="DI38" i="3"/>
  <c r="DI29" i="3"/>
  <c r="DI30" i="3"/>
  <c r="DI39" i="3"/>
  <c r="DI42" i="3"/>
  <c r="DI33" i="3"/>
  <c r="AU36" i="3"/>
  <c r="AU27" i="3"/>
  <c r="BD38" i="3"/>
  <c r="BD29" i="3"/>
  <c r="BC43" i="3"/>
  <c r="BC34" i="3"/>
  <c r="BC40" i="3"/>
  <c r="BC31" i="3"/>
  <c r="BB36" i="3"/>
  <c r="BB27" i="3"/>
  <c r="BA40" i="3"/>
  <c r="BA31" i="3"/>
  <c r="AZ43" i="3"/>
  <c r="AZ34" i="3"/>
  <c r="AX39" i="3"/>
  <c r="AX30" i="3"/>
  <c r="AW37" i="3"/>
  <c r="AW28" i="3"/>
  <c r="DI40" i="3"/>
  <c r="DI31" i="3"/>
  <c r="AU39" i="3"/>
  <c r="AU30" i="3"/>
  <c r="BD36" i="3"/>
  <c r="BD27" i="3"/>
  <c r="BD39" i="3"/>
  <c r="BD30" i="3"/>
  <c r="BC39" i="3"/>
  <c r="BC30" i="3"/>
  <c r="BC41" i="3"/>
  <c r="BC32" i="3"/>
  <c r="BC38" i="3"/>
  <c r="BC29" i="3"/>
  <c r="BA35" i="3"/>
  <c r="BA26" i="3"/>
  <c r="AZ38" i="3"/>
  <c r="AZ29" i="3"/>
  <c r="AX37" i="3"/>
  <c r="AX28" i="3"/>
  <c r="AW38" i="3"/>
  <c r="AW29" i="3"/>
  <c r="AW36" i="3"/>
  <c r="AW27" i="3"/>
  <c r="BH5" i="3"/>
  <c r="BL5" i="3" s="1"/>
  <c r="AU35" i="3"/>
  <c r="AU26" i="3"/>
  <c r="AU38" i="3"/>
  <c r="AU29" i="3"/>
  <c r="BD40" i="3"/>
  <c r="BD31" i="3"/>
  <c r="BD43" i="3"/>
  <c r="BD34" i="3"/>
  <c r="BD35" i="3"/>
  <c r="BD26" i="3"/>
  <c r="BC42" i="3"/>
  <c r="BC33" i="3"/>
  <c r="BB41" i="3"/>
  <c r="BB32" i="3"/>
  <c r="BB38" i="3"/>
  <c r="BB29" i="3"/>
  <c r="BA39" i="3"/>
  <c r="BZ9" i="3"/>
  <c r="BA30" i="3"/>
  <c r="AZ42" i="3"/>
  <c r="AZ33" i="3"/>
  <c r="AZ37" i="3"/>
  <c r="AZ28" i="3"/>
  <c r="AY41" i="3"/>
  <c r="AY32" i="3"/>
  <c r="AY38" i="3"/>
  <c r="AY29" i="3"/>
  <c r="AX41" i="3"/>
  <c r="AX32" i="3"/>
  <c r="AX36" i="3"/>
  <c r="AX27" i="3"/>
  <c r="AW39" i="3"/>
  <c r="AW30" i="3"/>
  <c r="DI43" i="3"/>
  <c r="DI34" i="3"/>
  <c r="E4" i="13"/>
  <c r="B4" i="13"/>
  <c r="E11" i="13"/>
  <c r="D11" i="13"/>
  <c r="BH11" i="5"/>
  <c r="CG11" i="5" s="1"/>
  <c r="BH8" i="5"/>
  <c r="CG8" i="5" s="1"/>
  <c r="BH21" i="5"/>
  <c r="CG21" i="5" s="1"/>
  <c r="BH10" i="5"/>
  <c r="BH20" i="6"/>
  <c r="BH23" i="5"/>
  <c r="CG23" i="5" s="1"/>
  <c r="Q12" i="13"/>
  <c r="P12" i="13"/>
  <c r="Q8" i="13"/>
  <c r="P8" i="13"/>
  <c r="Q9" i="13"/>
  <c r="P9" i="13"/>
  <c r="E9" i="13"/>
  <c r="D9" i="13"/>
  <c r="Q4" i="13"/>
  <c r="P4" i="13"/>
  <c r="P11" i="13"/>
  <c r="Q11" i="13"/>
  <c r="Q10" i="13"/>
  <c r="P10" i="13"/>
  <c r="P6" i="13"/>
  <c r="Q6" i="13"/>
  <c r="BH9" i="5"/>
  <c r="CG9" i="5" s="1"/>
  <c r="BH13" i="5"/>
  <c r="BH6" i="3"/>
  <c r="BH27" i="6"/>
  <c r="BH20" i="5"/>
  <c r="BH9" i="6"/>
  <c r="CG9" i="6" s="1"/>
  <c r="P13" i="13"/>
  <c r="Q13" i="13"/>
  <c r="D12" i="13"/>
  <c r="E12" i="13"/>
  <c r="D10" i="13"/>
  <c r="E10" i="13"/>
  <c r="E8" i="13"/>
  <c r="D8" i="13"/>
  <c r="E13" i="13"/>
  <c r="D13" i="13"/>
  <c r="P7" i="13"/>
  <c r="Q7" i="13"/>
  <c r="E7" i="13"/>
  <c r="D7" i="13"/>
  <c r="D6" i="13"/>
  <c r="E6" i="13"/>
  <c r="K13" i="13"/>
  <c r="J13" i="13"/>
  <c r="K4" i="13"/>
  <c r="J4" i="13"/>
  <c r="J11" i="13"/>
  <c r="K11" i="13"/>
  <c r="J8" i="13"/>
  <c r="K8" i="13"/>
  <c r="BV9" i="3"/>
  <c r="J12" i="13"/>
  <c r="K12" i="13"/>
  <c r="J9" i="13"/>
  <c r="K9" i="13"/>
  <c r="J6" i="13"/>
  <c r="K6" i="13"/>
  <c r="K10" i="13"/>
  <c r="J10" i="13"/>
  <c r="J7" i="13"/>
  <c r="K7" i="13"/>
  <c r="BX21" i="3"/>
  <c r="BX18" i="3"/>
  <c r="BX21" i="6"/>
  <c r="BX23" i="6"/>
  <c r="BX25" i="6"/>
  <c r="BX28" i="6"/>
  <c r="BJ8" i="5"/>
  <c r="BX19" i="3"/>
  <c r="BX24" i="3"/>
  <c r="BX16" i="3"/>
  <c r="BX22" i="6"/>
  <c r="BX26" i="6"/>
  <c r="BX23" i="3"/>
  <c r="BX20" i="6"/>
  <c r="BX24" i="6"/>
  <c r="BX17" i="3"/>
  <c r="BX19" i="6"/>
  <c r="BX20" i="3"/>
  <c r="BX27" i="6"/>
  <c r="BX18" i="6"/>
  <c r="CA20" i="6"/>
  <c r="DB20" i="6" s="1"/>
  <c r="DO20" i="6" s="1"/>
  <c r="BY22" i="6"/>
  <c r="BY26" i="6"/>
  <c r="BY19" i="6"/>
  <c r="BW24" i="6"/>
  <c r="BW26" i="6"/>
  <c r="BW21" i="6"/>
  <c r="BW27" i="6"/>
  <c r="BW28" i="6"/>
  <c r="CA24" i="6"/>
  <c r="DB24" i="6" s="1"/>
  <c r="DO24" i="6" s="1"/>
  <c r="CA21" i="6"/>
  <c r="DB21" i="6" s="1"/>
  <c r="DO21" i="6" s="1"/>
  <c r="CA27" i="6"/>
  <c r="DB27" i="6" s="1"/>
  <c r="DO27" i="6" s="1"/>
  <c r="CA18" i="6"/>
  <c r="DB18" i="6" s="1"/>
  <c r="DO18" i="6" s="1"/>
  <c r="BY27" i="6"/>
  <c r="BY20" i="6"/>
  <c r="BY24" i="6"/>
  <c r="BW19" i="6"/>
  <c r="BW25" i="6"/>
  <c r="BW22" i="6"/>
  <c r="CA26" i="6"/>
  <c r="DB26" i="6" s="1"/>
  <c r="DO26" i="6" s="1"/>
  <c r="CA19" i="6"/>
  <c r="DB19" i="6" s="1"/>
  <c r="DO19" i="6" s="1"/>
  <c r="CA25" i="6"/>
  <c r="DB25" i="6" s="1"/>
  <c r="DO25" i="6" s="1"/>
  <c r="CA23" i="6"/>
  <c r="DB23" i="6" s="1"/>
  <c r="DO23" i="6" s="1"/>
  <c r="BY18" i="6"/>
  <c r="BY23" i="6"/>
  <c r="BY28" i="6"/>
  <c r="BW20" i="6"/>
  <c r="CA22" i="6"/>
  <c r="DB22" i="6" s="1"/>
  <c r="DO22" i="6" s="1"/>
  <c r="CA28" i="6"/>
  <c r="DB28" i="6" s="1"/>
  <c r="DO28" i="6" s="1"/>
  <c r="BY25" i="6"/>
  <c r="BY21" i="6"/>
  <c r="BW23" i="6"/>
  <c r="BW18" i="6"/>
  <c r="CA23" i="3"/>
  <c r="DB23" i="3" s="1"/>
  <c r="DO23" i="3" s="1"/>
  <c r="CA17" i="3"/>
  <c r="DB17" i="3" s="1"/>
  <c r="DO17" i="3" s="1"/>
  <c r="CA16" i="3"/>
  <c r="DB16" i="3" s="1"/>
  <c r="DO16" i="3" s="1"/>
  <c r="BY21" i="3"/>
  <c r="BY18" i="3"/>
  <c r="BY19" i="3"/>
  <c r="CA21" i="3"/>
  <c r="DB21" i="3" s="1"/>
  <c r="DO21" i="3" s="1"/>
  <c r="CA20" i="3"/>
  <c r="DB20" i="3" s="1"/>
  <c r="DO20" i="3" s="1"/>
  <c r="BY24" i="3"/>
  <c r="BY16" i="3"/>
  <c r="BY17" i="3"/>
  <c r="BW21" i="3"/>
  <c r="BW17" i="3"/>
  <c r="BW18" i="3"/>
  <c r="BY20" i="3"/>
  <c r="CA24" i="3"/>
  <c r="DB24" i="3" s="1"/>
  <c r="DO24" i="3" s="1"/>
  <c r="BW19" i="3"/>
  <c r="BW20" i="3"/>
  <c r="CA19" i="3"/>
  <c r="DB19" i="3" s="1"/>
  <c r="DO19" i="3" s="1"/>
  <c r="CA18" i="3"/>
  <c r="DB18" i="3" s="1"/>
  <c r="DO18" i="3" s="1"/>
  <c r="BY23" i="3"/>
  <c r="BW23" i="3"/>
  <c r="BW24" i="3"/>
  <c r="BW16" i="3"/>
  <c r="BH17" i="5"/>
  <c r="BH22" i="5"/>
  <c r="BH5" i="5"/>
  <c r="CG5" i="5" s="1"/>
  <c r="BH4" i="5"/>
  <c r="BH16" i="5"/>
  <c r="BH19" i="5"/>
  <c r="BH15" i="5"/>
  <c r="BL15" i="5" s="1"/>
  <c r="BH12" i="5"/>
  <c r="BH7" i="5"/>
  <c r="CG7" i="5" s="1"/>
  <c r="BH6" i="5"/>
  <c r="BH24" i="5"/>
  <c r="BH18" i="5"/>
  <c r="N13" i="13"/>
  <c r="N12" i="13"/>
  <c r="N9" i="13"/>
  <c r="N4" i="13"/>
  <c r="N11" i="13"/>
  <c r="N10" i="13"/>
  <c r="N8" i="13"/>
  <c r="N7" i="13"/>
  <c r="N6" i="13"/>
  <c r="BH23" i="6"/>
  <c r="BH19" i="6"/>
  <c r="BH25" i="6"/>
  <c r="BH18" i="6"/>
  <c r="BH26" i="6"/>
  <c r="BH28" i="6"/>
  <c r="CG28" i="6" s="1"/>
  <c r="BH21" i="6"/>
  <c r="BH17" i="6"/>
  <c r="BK17" i="6" s="1"/>
  <c r="BH12" i="6"/>
  <c r="CG12" i="6" s="1"/>
  <c r="BH7" i="6"/>
  <c r="CG7" i="6" s="1"/>
  <c r="BH4" i="6"/>
  <c r="BK4" i="6" s="1"/>
  <c r="BH13" i="6"/>
  <c r="CG13" i="6" s="1"/>
  <c r="BH24" i="6"/>
  <c r="BH14" i="6"/>
  <c r="CG14" i="6" s="1"/>
  <c r="BH8" i="6"/>
  <c r="CG8" i="6" s="1"/>
  <c r="BH10" i="6"/>
  <c r="CG10" i="6" s="1"/>
  <c r="BH5" i="6"/>
  <c r="CG5" i="6" s="1"/>
  <c r="BH22" i="6"/>
  <c r="BH11" i="6"/>
  <c r="CG11" i="6" s="1"/>
  <c r="BH6" i="6"/>
  <c r="CG6" i="6" s="1"/>
  <c r="B12" i="13"/>
  <c r="B10" i="13"/>
  <c r="B8" i="13"/>
  <c r="B9" i="13"/>
  <c r="B13" i="13"/>
  <c r="B7" i="13"/>
  <c r="B6" i="13"/>
  <c r="D4" i="13"/>
  <c r="B11" i="13"/>
  <c r="BH18" i="3"/>
  <c r="BH11" i="3"/>
  <c r="BH7" i="3"/>
  <c r="BH20" i="3"/>
  <c r="BH10" i="3"/>
  <c r="BH19" i="3"/>
  <c r="BH23" i="3"/>
  <c r="BH8" i="3"/>
  <c r="BH13" i="3"/>
  <c r="BH15" i="3"/>
  <c r="BK15" i="3" s="1"/>
  <c r="BH24" i="3"/>
  <c r="BH16" i="3"/>
  <c r="BH21" i="3"/>
  <c r="BH17" i="3"/>
  <c r="BH9" i="3"/>
  <c r="BH22" i="3"/>
  <c r="BH12" i="3"/>
  <c r="BH4" i="3"/>
  <c r="BK4" i="3" s="1"/>
  <c r="H11" i="13"/>
  <c r="H8" i="13"/>
  <c r="H13" i="13"/>
  <c r="H4" i="13"/>
  <c r="H12" i="13"/>
  <c r="H9" i="13"/>
  <c r="H6" i="13"/>
  <c r="H10" i="13"/>
  <c r="H7" i="13"/>
  <c r="J44" i="13"/>
  <c r="H44" i="13"/>
  <c r="BY10" i="6"/>
  <c r="CL6" i="5"/>
  <c r="CL24" i="5"/>
  <c r="CY24" i="5" s="1"/>
  <c r="DL24" i="5" s="1"/>
  <c r="CL11" i="5"/>
  <c r="CL12" i="5"/>
  <c r="CL13" i="5"/>
  <c r="CL5" i="5"/>
  <c r="CL10" i="5"/>
  <c r="CL8" i="5"/>
  <c r="CL17" i="5"/>
  <c r="CY17" i="5" s="1"/>
  <c r="DL17" i="5" s="1"/>
  <c r="CL22" i="5"/>
  <c r="CY22" i="5" s="1"/>
  <c r="DL22" i="5" s="1"/>
  <c r="CL19" i="5"/>
  <c r="CY19" i="5" s="1"/>
  <c r="DL19" i="5" s="1"/>
  <c r="CL20" i="5"/>
  <c r="CL23" i="5"/>
  <c r="CL16" i="5"/>
  <c r="CL18" i="5"/>
  <c r="CY18" i="5" s="1"/>
  <c r="DL18" i="5" s="1"/>
  <c r="CL21" i="5"/>
  <c r="CL9" i="5"/>
  <c r="CL7" i="5"/>
  <c r="BX7" i="5"/>
  <c r="BX6" i="3"/>
  <c r="BX8" i="5"/>
  <c r="BX14" i="6"/>
  <c r="BX8" i="6"/>
  <c r="BX5" i="6"/>
  <c r="BX11" i="6"/>
  <c r="CK6" i="3"/>
  <c r="F26" i="4"/>
  <c r="CK19" i="3"/>
  <c r="F27" i="4"/>
  <c r="CK7" i="3"/>
  <c r="CK5" i="3"/>
  <c r="CK20" i="3"/>
  <c r="CK23" i="3"/>
  <c r="CK18" i="3"/>
  <c r="CK22" i="3"/>
  <c r="CX22" i="3" s="1"/>
  <c r="DK22" i="3" s="1"/>
  <c r="CK24" i="3"/>
  <c r="CK21" i="3"/>
  <c r="CK40" i="3" s="1"/>
  <c r="CK17" i="3"/>
  <c r="CK11" i="3"/>
  <c r="CK8" i="3"/>
  <c r="CK13" i="3"/>
  <c r="CK12" i="3"/>
  <c r="CK16" i="3"/>
  <c r="CK9" i="3"/>
  <c r="E26" i="4"/>
  <c r="E27" i="4" s="1"/>
  <c r="BW9" i="3"/>
  <c r="BW6" i="5"/>
  <c r="BW12" i="3"/>
  <c r="BW10" i="5"/>
  <c r="BW12" i="6"/>
  <c r="BW13" i="5"/>
  <c r="BW13" i="6"/>
  <c r="BF16" i="3"/>
  <c r="BE16" i="3"/>
  <c r="CD16" i="3" s="1"/>
  <c r="BV16" i="3"/>
  <c r="CW16" i="3" s="1"/>
  <c r="DJ16" i="3" s="1"/>
  <c r="BF20" i="3"/>
  <c r="BE20" i="3"/>
  <c r="CD20" i="3" s="1"/>
  <c r="BV20" i="3"/>
  <c r="CW20" i="3" s="1"/>
  <c r="DJ20" i="3" s="1"/>
  <c r="BF18" i="3"/>
  <c r="BE18" i="3"/>
  <c r="CD18" i="3" s="1"/>
  <c r="BV18" i="3"/>
  <c r="CW18" i="3" s="1"/>
  <c r="DJ18" i="3" s="1"/>
  <c r="BF9" i="6"/>
  <c r="BE9" i="6"/>
  <c r="BV9" i="6"/>
  <c r="BE23" i="3"/>
  <c r="CD23" i="3" s="1"/>
  <c r="BF23" i="3"/>
  <c r="BV23" i="3"/>
  <c r="CW23" i="3" s="1"/>
  <c r="DJ23" i="3" s="1"/>
  <c r="BE15" i="3"/>
  <c r="BP15" i="3" s="1"/>
  <c r="BF15" i="3"/>
  <c r="BF7" i="3"/>
  <c r="BE7" i="3"/>
  <c r="BV7" i="3"/>
  <c r="BV9" i="5"/>
  <c r="BE9" i="5"/>
  <c r="BM9" i="5" s="1"/>
  <c r="BF9" i="5"/>
  <c r="BF20" i="6"/>
  <c r="BV20" i="6"/>
  <c r="CW20" i="6" s="1"/>
  <c r="DJ20" i="6" s="1"/>
  <c r="BE20" i="6"/>
  <c r="CD20" i="6" s="1"/>
  <c r="BE7" i="6"/>
  <c r="BF7" i="6"/>
  <c r="BV7" i="6"/>
  <c r="BF6" i="6"/>
  <c r="BE6" i="6"/>
  <c r="BV6" i="6"/>
  <c r="BV17" i="5"/>
  <c r="CW17" i="5" s="1"/>
  <c r="DJ17" i="5" s="1"/>
  <c r="BF17" i="5"/>
  <c r="BE17" i="5"/>
  <c r="CD17" i="5" s="1"/>
  <c r="BF21" i="6"/>
  <c r="BE21" i="6"/>
  <c r="CD21" i="6" s="1"/>
  <c r="BV21" i="6"/>
  <c r="CW21" i="6" s="1"/>
  <c r="DJ21" i="6" s="1"/>
  <c r="BF12" i="6"/>
  <c r="BE12" i="6"/>
  <c r="BV12" i="6"/>
  <c r="BE27" i="6"/>
  <c r="CD27" i="6" s="1"/>
  <c r="BF27" i="6"/>
  <c r="BV27" i="6"/>
  <c r="CW27" i="6" s="1"/>
  <c r="DJ27" i="6" s="1"/>
  <c r="BT9" i="5"/>
  <c r="BT13" i="5"/>
  <c r="BT11" i="5"/>
  <c r="BT6" i="3"/>
  <c r="BT27" i="6"/>
  <c r="BT20" i="5"/>
  <c r="BT9" i="6"/>
  <c r="BT23" i="5"/>
  <c r="CC8" i="3"/>
  <c r="CC7" i="5"/>
  <c r="CC11" i="3"/>
  <c r="CC11" i="5"/>
  <c r="CC12" i="6"/>
  <c r="CB6" i="6"/>
  <c r="CA14" i="6"/>
  <c r="CA9" i="6"/>
  <c r="BG18" i="6"/>
  <c r="BZ18" i="6"/>
  <c r="DA18" i="6" s="1"/>
  <c r="DN18" i="6" s="1"/>
  <c r="BG15" i="3"/>
  <c r="BZ9" i="5"/>
  <c r="BG9" i="5"/>
  <c r="BG26" i="6"/>
  <c r="BZ26" i="6"/>
  <c r="DA26" i="6" s="1"/>
  <c r="DN26" i="6" s="1"/>
  <c r="BG17" i="6"/>
  <c r="BZ5" i="6"/>
  <c r="BG5" i="6"/>
  <c r="BY10" i="3"/>
  <c r="BY13" i="3"/>
  <c r="BY5" i="3"/>
  <c r="CH12" i="5"/>
  <c r="CH20" i="5"/>
  <c r="CH23" i="5"/>
  <c r="CH21" i="5"/>
  <c r="CH17" i="5"/>
  <c r="CH8" i="5"/>
  <c r="CH10" i="5"/>
  <c r="CH19" i="5"/>
  <c r="CH11" i="5"/>
  <c r="CH18" i="5"/>
  <c r="CH9" i="5"/>
  <c r="CH6" i="5"/>
  <c r="CH7" i="5"/>
  <c r="CH24" i="5"/>
  <c r="CH22" i="5"/>
  <c r="CH13" i="5"/>
  <c r="CH16" i="5"/>
  <c r="CH5" i="5"/>
  <c r="BT19" i="5"/>
  <c r="BT21" i="3"/>
  <c r="BT17" i="3"/>
  <c r="BT9" i="3"/>
  <c r="BT17" i="5"/>
  <c r="BT22" i="3"/>
  <c r="BT12" i="3"/>
  <c r="BT19" i="6"/>
  <c r="BT25" i="6"/>
  <c r="BT12" i="5"/>
  <c r="BT22" i="5"/>
  <c r="BT18" i="6"/>
  <c r="BT26" i="6"/>
  <c r="BT28" i="6"/>
  <c r="CC6" i="3"/>
  <c r="CC9" i="3"/>
  <c r="CC6" i="5"/>
  <c r="CC13" i="5"/>
  <c r="CC13" i="6"/>
  <c r="CC10" i="5"/>
  <c r="CC10" i="6"/>
  <c r="CB12" i="6"/>
  <c r="CB5" i="3"/>
  <c r="CB9" i="3"/>
  <c r="CB11" i="3"/>
  <c r="CB8" i="3"/>
  <c r="CB6" i="5"/>
  <c r="CB9" i="5"/>
  <c r="CB10" i="6"/>
  <c r="CB13" i="6"/>
  <c r="CA7" i="3"/>
  <c r="CA8" i="5"/>
  <c r="CA12" i="3"/>
  <c r="CA12" i="6"/>
  <c r="CA11" i="5"/>
  <c r="CA7" i="6"/>
  <c r="BG6" i="5"/>
  <c r="BZ6" i="5"/>
  <c r="BG12" i="3"/>
  <c r="BZ12" i="3"/>
  <c r="BG24" i="3"/>
  <c r="BZ24" i="3"/>
  <c r="DA24" i="3" s="1"/>
  <c r="DN24" i="3" s="1"/>
  <c r="BG20" i="3"/>
  <c r="BZ20" i="3"/>
  <c r="DA20" i="3" s="1"/>
  <c r="DN20" i="3" s="1"/>
  <c r="BG4" i="6"/>
  <c r="BG21" i="3"/>
  <c r="BZ21" i="3"/>
  <c r="DA21" i="3" s="1"/>
  <c r="DN21" i="3" s="1"/>
  <c r="BG13" i="3"/>
  <c r="BZ13" i="3"/>
  <c r="BG5" i="3"/>
  <c r="BZ5" i="3"/>
  <c r="BZ20" i="5"/>
  <c r="DA20" i="5" s="1"/>
  <c r="DN20" i="5" s="1"/>
  <c r="BG20" i="5"/>
  <c r="BZ18" i="5"/>
  <c r="DA18" i="5" s="1"/>
  <c r="DN18" i="5" s="1"/>
  <c r="BG18" i="5"/>
  <c r="BG24" i="6"/>
  <c r="BZ24" i="6"/>
  <c r="DA24" i="6" s="1"/>
  <c r="DN24" i="6" s="1"/>
  <c r="BG15" i="5"/>
  <c r="BG23" i="6"/>
  <c r="BZ23" i="6"/>
  <c r="DA23" i="6" s="1"/>
  <c r="DN23" i="6" s="1"/>
  <c r="BG14" i="6"/>
  <c r="BZ14" i="6"/>
  <c r="BG24" i="5"/>
  <c r="BZ24" i="5"/>
  <c r="DA24" i="5" s="1"/>
  <c r="DN24" i="5" s="1"/>
  <c r="BZ28" i="6"/>
  <c r="DA28" i="6" s="1"/>
  <c r="DN28" i="6" s="1"/>
  <c r="BG28" i="6"/>
  <c r="BY8" i="3"/>
  <c r="BY7" i="5"/>
  <c r="BY11" i="3"/>
  <c r="BY9" i="6"/>
  <c r="BY8" i="6"/>
  <c r="BX9" i="3"/>
  <c r="BX7" i="3"/>
  <c r="BX13" i="3"/>
  <c r="BX12" i="3"/>
  <c r="BX13" i="5"/>
  <c r="BX11" i="5"/>
  <c r="BX10" i="5"/>
  <c r="BX9" i="6"/>
  <c r="H26" i="4"/>
  <c r="H27" i="4" s="1"/>
  <c r="K26" i="4"/>
  <c r="K27" i="4" s="1"/>
  <c r="BW7" i="3"/>
  <c r="BW8" i="5"/>
  <c r="BW10" i="3"/>
  <c r="BW5" i="5"/>
  <c r="BW12" i="5"/>
  <c r="BW10" i="6"/>
  <c r="BW11" i="6"/>
  <c r="BF8" i="3"/>
  <c r="BE8" i="3"/>
  <c r="BV8" i="3"/>
  <c r="BF10" i="3"/>
  <c r="BE10" i="3"/>
  <c r="BV10" i="3"/>
  <c r="BF6" i="3"/>
  <c r="BE6" i="3"/>
  <c r="BV6" i="3"/>
  <c r="BF12" i="3"/>
  <c r="BE12" i="3"/>
  <c r="BV12" i="3"/>
  <c r="BV20" i="5"/>
  <c r="CW20" i="5" s="1"/>
  <c r="DJ20" i="5" s="1"/>
  <c r="BF20" i="5"/>
  <c r="BE20" i="5"/>
  <c r="CD20" i="5" s="1"/>
  <c r="BE21" i="3"/>
  <c r="CD21" i="3" s="1"/>
  <c r="BF21" i="3"/>
  <c r="BV21" i="3"/>
  <c r="CW21" i="3" s="1"/>
  <c r="DJ21" i="3" s="1"/>
  <c r="BF13" i="3"/>
  <c r="BE13" i="3"/>
  <c r="BV13" i="3"/>
  <c r="BE5" i="3"/>
  <c r="BF5" i="3"/>
  <c r="BV5" i="3"/>
  <c r="BF10" i="5"/>
  <c r="BV10" i="5"/>
  <c r="BE10" i="5"/>
  <c r="BQ10" i="5" s="1"/>
  <c r="BF13" i="6"/>
  <c r="BE13" i="6"/>
  <c r="BV13" i="6"/>
  <c r="BF23" i="5"/>
  <c r="BV23" i="5"/>
  <c r="CW23" i="5" s="1"/>
  <c r="DJ23" i="5" s="1"/>
  <c r="BE23" i="5"/>
  <c r="CD23" i="5" s="1"/>
  <c r="BV11" i="5"/>
  <c r="BF11" i="5"/>
  <c r="BE11" i="5"/>
  <c r="BP11" i="5" s="1"/>
  <c r="BV19" i="5"/>
  <c r="CW19" i="5" s="1"/>
  <c r="DJ19" i="5" s="1"/>
  <c r="BE19" i="5"/>
  <c r="CD19" i="5" s="1"/>
  <c r="BF19" i="5"/>
  <c r="BF19" i="6"/>
  <c r="BE19" i="6"/>
  <c r="CD19" i="6" s="1"/>
  <c r="BV19" i="6"/>
  <c r="CW19" i="6" s="1"/>
  <c r="DJ19" i="6" s="1"/>
  <c r="BF10" i="6"/>
  <c r="BE10" i="6"/>
  <c r="BV10" i="6"/>
  <c r="BF25" i="6"/>
  <c r="BE25" i="6"/>
  <c r="CD25" i="6" s="1"/>
  <c r="BV25" i="6"/>
  <c r="CW25" i="6" s="1"/>
  <c r="DJ25" i="6" s="1"/>
  <c r="BT13" i="3"/>
  <c r="BT24" i="3"/>
  <c r="BT21" i="5"/>
  <c r="BT20" i="6"/>
  <c r="CC6" i="6"/>
  <c r="CB7" i="5"/>
  <c r="CB12" i="5"/>
  <c r="CB7" i="6"/>
  <c r="CA9" i="3"/>
  <c r="CA6" i="3"/>
  <c r="CA9" i="5"/>
  <c r="BG18" i="3"/>
  <c r="BZ18" i="3"/>
  <c r="DA18" i="3" s="1"/>
  <c r="DN18" i="3" s="1"/>
  <c r="CH19" i="3"/>
  <c r="BT9" i="4"/>
  <c r="CH6" i="3"/>
  <c r="CH7" i="3"/>
  <c r="CH22" i="3"/>
  <c r="CH24" i="3"/>
  <c r="CH20" i="3"/>
  <c r="CH18" i="3"/>
  <c r="CH23" i="3"/>
  <c r="CH21" i="3"/>
  <c r="CH12" i="3"/>
  <c r="CH8" i="3"/>
  <c r="CH9" i="3"/>
  <c r="CH16" i="3"/>
  <c r="CH35" i="3" s="1"/>
  <c r="CH10" i="3"/>
  <c r="CH17" i="3"/>
  <c r="CH13" i="3"/>
  <c r="CH11" i="3"/>
  <c r="BT11" i="3"/>
  <c r="BT7" i="3"/>
  <c r="BT21" i="6"/>
  <c r="BT5" i="5"/>
  <c r="BT23" i="6"/>
  <c r="BT20" i="3"/>
  <c r="BT10" i="3"/>
  <c r="BT12" i="6"/>
  <c r="BT7" i="6"/>
  <c r="BT16" i="5"/>
  <c r="BT13" i="6"/>
  <c r="BT24" i="6"/>
  <c r="CC12" i="3"/>
  <c r="CC7" i="3"/>
  <c r="CC8" i="5"/>
  <c r="CC11" i="6"/>
  <c r="CC12" i="5"/>
  <c r="CC8" i="6"/>
  <c r="CB5" i="5"/>
  <c r="CB11" i="5"/>
  <c r="CB7" i="3"/>
  <c r="CB14" i="6"/>
  <c r="CB6" i="3"/>
  <c r="CB8" i="5"/>
  <c r="CB13" i="5"/>
  <c r="CB5" i="6"/>
  <c r="CB11" i="6"/>
  <c r="CA13" i="3"/>
  <c r="CA5" i="3"/>
  <c r="CA10" i="3"/>
  <c r="CA5" i="5"/>
  <c r="CA10" i="5"/>
  <c r="CA10" i="6"/>
  <c r="CA13" i="5"/>
  <c r="CA13" i="6"/>
  <c r="BZ16" i="5"/>
  <c r="DA16" i="5" s="1"/>
  <c r="DN16" i="5" s="1"/>
  <c r="BG16" i="5"/>
  <c r="BG4" i="3"/>
  <c r="BG8" i="3"/>
  <c r="BZ8" i="3"/>
  <c r="BG6" i="3"/>
  <c r="BZ6" i="3"/>
  <c r="BG20" i="6"/>
  <c r="BZ20" i="6"/>
  <c r="DA20" i="6" s="1"/>
  <c r="DN20" i="6" s="1"/>
  <c r="BG19" i="3"/>
  <c r="BZ19" i="3"/>
  <c r="DA19" i="3" s="1"/>
  <c r="DN19" i="3" s="1"/>
  <c r="BG11" i="3"/>
  <c r="BZ11" i="3"/>
  <c r="BZ5" i="5"/>
  <c r="BG5" i="5"/>
  <c r="BG22" i="6"/>
  <c r="BZ22" i="6"/>
  <c r="DA22" i="6" s="1"/>
  <c r="DN22" i="6" s="1"/>
  <c r="BG9" i="6"/>
  <c r="BZ9" i="6"/>
  <c r="BG6" i="6"/>
  <c r="BZ6" i="6"/>
  <c r="BZ17" i="5"/>
  <c r="DA17" i="5" s="1"/>
  <c r="DN17" i="5" s="1"/>
  <c r="BG17" i="5"/>
  <c r="BG21" i="6"/>
  <c r="BZ21" i="6"/>
  <c r="DA21" i="6" s="1"/>
  <c r="DN21" i="6" s="1"/>
  <c r="BG12" i="6"/>
  <c r="BZ12" i="6"/>
  <c r="BG27" i="6"/>
  <c r="BZ27" i="6"/>
  <c r="DA27" i="6" s="1"/>
  <c r="DN27" i="6" s="1"/>
  <c r="CM5" i="6"/>
  <c r="CM19" i="6"/>
  <c r="CM10" i="6"/>
  <c r="CM7" i="6"/>
  <c r="CM18" i="6"/>
  <c r="CM26" i="6"/>
  <c r="CM13" i="6"/>
  <c r="CM25" i="6"/>
  <c r="CZ25" i="6" s="1"/>
  <c r="DM25" i="6" s="1"/>
  <c r="CM27" i="6"/>
  <c r="CM12" i="6"/>
  <c r="CM8" i="6"/>
  <c r="CM9" i="6"/>
  <c r="CM24" i="6"/>
  <c r="CM20" i="6"/>
  <c r="CM22" i="6"/>
  <c r="CM23" i="6"/>
  <c r="CM21" i="6"/>
  <c r="CM11" i="6"/>
  <c r="CM28" i="6"/>
  <c r="CM6" i="6"/>
  <c r="CM14" i="6"/>
  <c r="BY6" i="3"/>
  <c r="BY9" i="5"/>
  <c r="BY9" i="3"/>
  <c r="BY6" i="5"/>
  <c r="BY11" i="5"/>
  <c r="BY7" i="6"/>
  <c r="BY6" i="6"/>
  <c r="BY14" i="6"/>
  <c r="CL27" i="6"/>
  <c r="CL22" i="6"/>
  <c r="CL6" i="6"/>
  <c r="CL24" i="6"/>
  <c r="CL18" i="6"/>
  <c r="CL5" i="6"/>
  <c r="CL12" i="6"/>
  <c r="CL19" i="6"/>
  <c r="CL26" i="6"/>
  <c r="CL11" i="6"/>
  <c r="CL9" i="6"/>
  <c r="CL13" i="6"/>
  <c r="CL14" i="6"/>
  <c r="CL28" i="6"/>
  <c r="CL25" i="6"/>
  <c r="CL21" i="6"/>
  <c r="CL7" i="6"/>
  <c r="CL8" i="6"/>
  <c r="CL20" i="6"/>
  <c r="CL23" i="6"/>
  <c r="BX5" i="5"/>
  <c r="BX5" i="3"/>
  <c r="BX10" i="3"/>
  <c r="BX12" i="5"/>
  <c r="BX7" i="6"/>
  <c r="BX6" i="6"/>
  <c r="CK18" i="5"/>
  <c r="CK24" i="5"/>
  <c r="CK23" i="5"/>
  <c r="CK5" i="5"/>
  <c r="I27" i="4"/>
  <c r="CK12" i="5"/>
  <c r="CK19" i="5"/>
  <c r="CK21" i="5"/>
  <c r="I26" i="4"/>
  <c r="CK22" i="5"/>
  <c r="CK9" i="5"/>
  <c r="CK10" i="5"/>
  <c r="CK17" i="5"/>
  <c r="CK16" i="5"/>
  <c r="CK7" i="5"/>
  <c r="CK8" i="5"/>
  <c r="CK6" i="5"/>
  <c r="CK13" i="5"/>
  <c r="CK20" i="5"/>
  <c r="CK11" i="5"/>
  <c r="BW13" i="3"/>
  <c r="BW5" i="3"/>
  <c r="BW6" i="6"/>
  <c r="BW8" i="3"/>
  <c r="BW7" i="5"/>
  <c r="BW8" i="6"/>
  <c r="BW5" i="6"/>
  <c r="BW9" i="6"/>
  <c r="BF4" i="5"/>
  <c r="BE4" i="5"/>
  <c r="BP4" i="5" s="1"/>
  <c r="BV22" i="5"/>
  <c r="CW22" i="5" s="1"/>
  <c r="DJ22" i="5" s="1"/>
  <c r="BE22" i="5"/>
  <c r="CD22" i="5" s="1"/>
  <c r="BF22" i="5"/>
  <c r="BV6" i="5"/>
  <c r="BE6" i="5"/>
  <c r="BN6" i="5" s="1"/>
  <c r="BF6" i="5"/>
  <c r="BE4" i="3"/>
  <c r="BO4" i="3" s="1"/>
  <c r="BF4" i="3"/>
  <c r="BF18" i="6"/>
  <c r="BE18" i="6"/>
  <c r="CD18" i="6" s="1"/>
  <c r="BV18" i="6"/>
  <c r="CW18" i="6" s="1"/>
  <c r="DJ18" i="6" s="1"/>
  <c r="BF19" i="3"/>
  <c r="BE19" i="3"/>
  <c r="CD19" i="3" s="1"/>
  <c r="BV19" i="3"/>
  <c r="CW19" i="3" s="1"/>
  <c r="DJ19" i="3" s="1"/>
  <c r="BE11" i="3"/>
  <c r="BF11" i="3"/>
  <c r="BV11" i="3"/>
  <c r="BF5" i="5"/>
  <c r="BV5" i="5"/>
  <c r="BE5" i="5"/>
  <c r="BQ5" i="5" s="1"/>
  <c r="BV12" i="5"/>
  <c r="BE12" i="5"/>
  <c r="BQ12" i="5" s="1"/>
  <c r="BF12" i="5"/>
  <c r="BV16" i="5"/>
  <c r="CW16" i="5" s="1"/>
  <c r="DJ16" i="5" s="1"/>
  <c r="BF16" i="5"/>
  <c r="BE16" i="5"/>
  <c r="CD16" i="5" s="1"/>
  <c r="BF26" i="6"/>
  <c r="BE26" i="6"/>
  <c r="CD26" i="6" s="1"/>
  <c r="BV26" i="6"/>
  <c r="CW26" i="6" s="1"/>
  <c r="DJ26" i="6" s="1"/>
  <c r="BV13" i="5"/>
  <c r="BE13" i="5"/>
  <c r="BP13" i="5" s="1"/>
  <c r="BF13" i="5"/>
  <c r="BF21" i="5"/>
  <c r="BV21" i="5"/>
  <c r="CW21" i="5" s="1"/>
  <c r="DJ21" i="5" s="1"/>
  <c r="BE21" i="5"/>
  <c r="CD21" i="5" s="1"/>
  <c r="BF17" i="6"/>
  <c r="BE17" i="6"/>
  <c r="BN17" i="6" s="1"/>
  <c r="BF8" i="6"/>
  <c r="BE8" i="6"/>
  <c r="BV8" i="6"/>
  <c r="BV5" i="6"/>
  <c r="BE5" i="6"/>
  <c r="BF5" i="6"/>
  <c r="BT16" i="3"/>
  <c r="BT8" i="5"/>
  <c r="BT10" i="5"/>
  <c r="CC7" i="6"/>
  <c r="CB13" i="3"/>
  <c r="CB10" i="3"/>
  <c r="CB8" i="6"/>
  <c r="CA6" i="5"/>
  <c r="BG10" i="3"/>
  <c r="BZ10" i="3"/>
  <c r="BZ10" i="5"/>
  <c r="BG10" i="5"/>
  <c r="BS10" i="5" s="1"/>
  <c r="BZ22" i="5"/>
  <c r="DA22" i="5" s="1"/>
  <c r="DN22" i="5" s="1"/>
  <c r="BG22" i="5"/>
  <c r="BG23" i="3"/>
  <c r="BZ23" i="3"/>
  <c r="DA23" i="3" s="1"/>
  <c r="DN23" i="3" s="1"/>
  <c r="BG7" i="3"/>
  <c r="BZ7" i="3"/>
  <c r="BG12" i="5"/>
  <c r="BS12" i="5" s="1"/>
  <c r="BZ12" i="5"/>
  <c r="BZ13" i="5"/>
  <c r="BG13" i="5"/>
  <c r="BZ21" i="5"/>
  <c r="DA21" i="5" s="1"/>
  <c r="DN21" i="5" s="1"/>
  <c r="BG21" i="5"/>
  <c r="BS21" i="5" s="1"/>
  <c r="BG8" i="6"/>
  <c r="BZ8" i="6"/>
  <c r="BY5" i="6"/>
  <c r="BY5" i="5"/>
  <c r="BY11" i="6"/>
  <c r="BY12" i="5"/>
  <c r="CH26" i="6"/>
  <c r="CH27" i="6"/>
  <c r="CH11" i="6"/>
  <c r="CH10" i="6"/>
  <c r="CH13" i="6"/>
  <c r="CH18" i="6"/>
  <c r="CH30" i="6" s="1"/>
  <c r="CH25" i="6"/>
  <c r="CH22" i="6"/>
  <c r="CH14" i="6"/>
  <c r="CH12" i="6"/>
  <c r="CH9" i="6"/>
  <c r="CH19" i="6"/>
  <c r="CH7" i="6"/>
  <c r="CH28" i="6"/>
  <c r="CH20" i="6"/>
  <c r="CH24" i="6"/>
  <c r="CH21" i="6"/>
  <c r="CH23" i="6"/>
  <c r="CH8" i="6"/>
  <c r="CH6" i="6"/>
  <c r="BT5" i="3"/>
  <c r="BT19" i="3"/>
  <c r="BT7" i="5"/>
  <c r="BT23" i="3"/>
  <c r="BT14" i="6"/>
  <c r="BT8" i="6"/>
  <c r="BT18" i="3"/>
  <c r="BT8" i="3"/>
  <c r="BT6" i="5"/>
  <c r="BT10" i="6"/>
  <c r="BT24" i="5"/>
  <c r="BT5" i="6"/>
  <c r="BT18" i="5"/>
  <c r="BT22" i="6"/>
  <c r="BT11" i="6"/>
  <c r="BT6" i="6"/>
  <c r="CC9" i="5"/>
  <c r="CC10" i="3"/>
  <c r="CC5" i="5"/>
  <c r="CC13" i="3"/>
  <c r="CC5" i="3"/>
  <c r="CC5" i="6"/>
  <c r="CC9" i="6"/>
  <c r="CC14" i="6"/>
  <c r="CB12" i="3"/>
  <c r="CB10" i="5"/>
  <c r="CB9" i="6"/>
  <c r="CA6" i="6"/>
  <c r="CA11" i="3"/>
  <c r="CA8" i="3"/>
  <c r="CA7" i="5"/>
  <c r="CA12" i="5"/>
  <c r="CA8" i="6"/>
  <c r="CA5" i="6"/>
  <c r="CA11" i="6"/>
  <c r="BG16" i="3"/>
  <c r="BZ16" i="3"/>
  <c r="DA16" i="3" s="1"/>
  <c r="DN16" i="3" s="1"/>
  <c r="BG4" i="5"/>
  <c r="BG8" i="5"/>
  <c r="BZ8" i="5"/>
  <c r="BG11" i="6"/>
  <c r="BZ11" i="6"/>
  <c r="BG13" i="6"/>
  <c r="BZ13" i="6"/>
  <c r="BG17" i="3"/>
  <c r="BZ17" i="3"/>
  <c r="DA17" i="3" s="1"/>
  <c r="DN17" i="3" s="1"/>
  <c r="BG9" i="3"/>
  <c r="BZ7" i="5"/>
  <c r="BG7" i="5"/>
  <c r="BG7" i="6"/>
  <c r="BZ7" i="6"/>
  <c r="BG23" i="5"/>
  <c r="BS23" i="5" s="1"/>
  <c r="BZ23" i="5"/>
  <c r="DA23" i="5" s="1"/>
  <c r="DN23" i="5" s="1"/>
  <c r="BZ11" i="5"/>
  <c r="BG11" i="5"/>
  <c r="BS11" i="5" s="1"/>
  <c r="BZ19" i="5"/>
  <c r="DA19" i="5" s="1"/>
  <c r="DN19" i="5" s="1"/>
  <c r="BG19" i="5"/>
  <c r="BS19" i="5" s="1"/>
  <c r="BG19" i="6"/>
  <c r="BZ19" i="6"/>
  <c r="DA19" i="6" s="1"/>
  <c r="DN19" i="6" s="1"/>
  <c r="BG10" i="6"/>
  <c r="BZ10" i="6"/>
  <c r="BG25" i="6"/>
  <c r="BZ25" i="6"/>
  <c r="DA25" i="6" s="1"/>
  <c r="DN25" i="6" s="1"/>
  <c r="CM6" i="3"/>
  <c r="CM5" i="3"/>
  <c r="CM19" i="3"/>
  <c r="CM7" i="3"/>
  <c r="CM23" i="3"/>
  <c r="CM21" i="3"/>
  <c r="CM22" i="3"/>
  <c r="CZ22" i="3" s="1"/>
  <c r="DM22" i="3" s="1"/>
  <c r="CM24" i="3"/>
  <c r="CM18" i="3"/>
  <c r="CM20" i="3"/>
  <c r="CM17" i="3"/>
  <c r="CM13" i="3"/>
  <c r="CM11" i="3"/>
  <c r="CM12" i="3"/>
  <c r="CM8" i="3"/>
  <c r="CM16" i="3"/>
  <c r="CM10" i="3"/>
  <c r="CM9" i="3"/>
  <c r="CM18" i="5"/>
  <c r="CM9" i="5"/>
  <c r="CM6" i="5"/>
  <c r="CM21" i="5"/>
  <c r="CM20" i="5"/>
  <c r="CZ20" i="5" s="1"/>
  <c r="DM20" i="5" s="1"/>
  <c r="CM5" i="5"/>
  <c r="CM22" i="5"/>
  <c r="CM13" i="5"/>
  <c r="CM16" i="5"/>
  <c r="CM7" i="5"/>
  <c r="CM23" i="5"/>
  <c r="CM8" i="5"/>
  <c r="CM10" i="5"/>
  <c r="CM19" i="5"/>
  <c r="CM24" i="5"/>
  <c r="CM17" i="5"/>
  <c r="CM12" i="5"/>
  <c r="CM11" i="5"/>
  <c r="BY12" i="3"/>
  <c r="BY7" i="3"/>
  <c r="BY8" i="5"/>
  <c r="BY13" i="5"/>
  <c r="BY13" i="6"/>
  <c r="BY10" i="5"/>
  <c r="BY12" i="6"/>
  <c r="CL19" i="3"/>
  <c r="CL5" i="3"/>
  <c r="CL6" i="3"/>
  <c r="CL7" i="3"/>
  <c r="CL23" i="3"/>
  <c r="CL24" i="3"/>
  <c r="CL21" i="3"/>
  <c r="CL22" i="3"/>
  <c r="CY22" i="3" s="1"/>
  <c r="DL22" i="3" s="1"/>
  <c r="CL18" i="3"/>
  <c r="CL20" i="3"/>
  <c r="CL11" i="3"/>
  <c r="CL12" i="3"/>
  <c r="CL8" i="3"/>
  <c r="CL9" i="3"/>
  <c r="CL16" i="3"/>
  <c r="CL10" i="3"/>
  <c r="CL17" i="3"/>
  <c r="CL13" i="3"/>
  <c r="BX10" i="6"/>
  <c r="BX11" i="3"/>
  <c r="BX9" i="5"/>
  <c r="BX12" i="6"/>
  <c r="BX8" i="3"/>
  <c r="BX6" i="5"/>
  <c r="BX13" i="6"/>
  <c r="CK20" i="6"/>
  <c r="CK26" i="6"/>
  <c r="CX26" i="6" s="1"/>
  <c r="DK26" i="6" s="1"/>
  <c r="CK8" i="6"/>
  <c r="CK6" i="6"/>
  <c r="CK24" i="6"/>
  <c r="C26" i="4"/>
  <c r="CK22" i="6"/>
  <c r="CX22" i="6" s="1"/>
  <c r="DK22" i="6" s="1"/>
  <c r="CK23" i="6"/>
  <c r="CK28" i="6"/>
  <c r="CK19" i="6"/>
  <c r="CK21" i="6"/>
  <c r="CX21" i="6" s="1"/>
  <c r="DK21" i="6" s="1"/>
  <c r="CK14" i="6"/>
  <c r="CK11" i="6"/>
  <c r="CK18" i="6"/>
  <c r="CK5" i="6"/>
  <c r="CK27" i="6"/>
  <c r="CK9" i="6"/>
  <c r="CK13" i="6"/>
  <c r="CK10" i="6"/>
  <c r="CK25" i="6"/>
  <c r="CK7" i="6"/>
  <c r="CK12" i="6"/>
  <c r="BW11" i="3"/>
  <c r="BW6" i="3"/>
  <c r="BW9" i="5"/>
  <c r="BW14" i="6"/>
  <c r="BW11" i="5"/>
  <c r="BW7" i="6"/>
  <c r="BE24" i="3"/>
  <c r="CD24" i="3" s="1"/>
  <c r="BF24" i="3"/>
  <c r="BV24" i="3"/>
  <c r="CW24" i="3" s="1"/>
  <c r="DJ24" i="3" s="1"/>
  <c r="BF4" i="6"/>
  <c r="BE4" i="6"/>
  <c r="BQ4" i="6" s="1"/>
  <c r="BF22" i="3"/>
  <c r="BV22" i="3"/>
  <c r="CW22" i="3" s="1"/>
  <c r="DJ22" i="3" s="1"/>
  <c r="BF8" i="5"/>
  <c r="BV8" i="5"/>
  <c r="BE8" i="5"/>
  <c r="BN8" i="5" s="1"/>
  <c r="BF11" i="6"/>
  <c r="BE11" i="6"/>
  <c r="BV11" i="6"/>
  <c r="BF17" i="3"/>
  <c r="BE17" i="3"/>
  <c r="CD17" i="3" s="1"/>
  <c r="BV17" i="3"/>
  <c r="CW17" i="3" s="1"/>
  <c r="DJ17" i="3" s="1"/>
  <c r="BE9" i="3"/>
  <c r="BF9" i="3"/>
  <c r="CW9" i="3"/>
  <c r="BV7" i="5"/>
  <c r="BE7" i="5"/>
  <c r="BP7" i="5" s="1"/>
  <c r="BF7" i="5"/>
  <c r="BV18" i="5"/>
  <c r="CW18" i="5" s="1"/>
  <c r="DJ18" i="5" s="1"/>
  <c r="BF18" i="5"/>
  <c r="BE18" i="5"/>
  <c r="CD18" i="5" s="1"/>
  <c r="BF22" i="6"/>
  <c r="BE22" i="6"/>
  <c r="CD22" i="6" s="1"/>
  <c r="BV22" i="6"/>
  <c r="CW22" i="6" s="1"/>
  <c r="DJ22" i="6" s="1"/>
  <c r="BF24" i="6"/>
  <c r="BE24" i="6"/>
  <c r="CD24" i="6" s="1"/>
  <c r="BV24" i="6"/>
  <c r="CW24" i="6" s="1"/>
  <c r="DJ24" i="6" s="1"/>
  <c r="BF15" i="5"/>
  <c r="BE15" i="5"/>
  <c r="BP15" i="5" s="1"/>
  <c r="BF23" i="6"/>
  <c r="BE23" i="6"/>
  <c r="CD23" i="6" s="1"/>
  <c r="BV23" i="6"/>
  <c r="CW23" i="6" s="1"/>
  <c r="DJ23" i="6" s="1"/>
  <c r="BF14" i="6"/>
  <c r="BE14" i="6"/>
  <c r="BV14" i="6"/>
  <c r="BF24" i="5"/>
  <c r="BE24" i="5"/>
  <c r="CD24" i="5" s="1"/>
  <c r="BV24" i="5"/>
  <c r="CW24" i="5" s="1"/>
  <c r="DJ24" i="5" s="1"/>
  <c r="BF28" i="6"/>
  <c r="BE28" i="6"/>
  <c r="CD28" i="6" s="1"/>
  <c r="BV28" i="6"/>
  <c r="CW28" i="6" s="1"/>
  <c r="DJ28" i="6" s="1"/>
  <c r="CY27" i="6" l="1"/>
  <c r="DL27" i="6" s="1"/>
  <c r="CZ17" i="5"/>
  <c r="DM17" i="5" s="1"/>
  <c r="CZ21" i="5"/>
  <c r="DM21" i="5" s="1"/>
  <c r="CX21" i="5"/>
  <c r="DK21" i="5" s="1"/>
  <c r="CZ23" i="5"/>
  <c r="DM23" i="5" s="1"/>
  <c r="CX19" i="5"/>
  <c r="DK19" i="5" s="1"/>
  <c r="CX17" i="5"/>
  <c r="DK17" i="5" s="1"/>
  <c r="CX22" i="5"/>
  <c r="DK22" i="5" s="1"/>
  <c r="CX24" i="5"/>
  <c r="DK24" i="5" s="1"/>
  <c r="BR23" i="5"/>
  <c r="BR13" i="5"/>
  <c r="H26" i="13"/>
  <c r="N26" i="13"/>
  <c r="Q26" i="13"/>
  <c r="BR9" i="5"/>
  <c r="BP20" i="5"/>
  <c r="BQ15" i="5"/>
  <c r="CZ24" i="5"/>
  <c r="DM24" i="5" s="1"/>
  <c r="CZ22" i="5"/>
  <c r="DM22" i="5" s="1"/>
  <c r="BS22" i="5"/>
  <c r="BS43" i="5" s="1"/>
  <c r="CX20" i="5"/>
  <c r="DK20" i="5" s="1"/>
  <c r="CY21" i="5"/>
  <c r="DL21" i="5" s="1"/>
  <c r="CY20" i="5"/>
  <c r="DL20" i="5" s="1"/>
  <c r="BK18" i="5"/>
  <c r="CG18" i="5"/>
  <c r="CG29" i="5" s="1"/>
  <c r="BL12" i="5"/>
  <c r="CG12" i="5"/>
  <c r="BN10" i="5"/>
  <c r="BN22" i="5"/>
  <c r="BP16" i="5"/>
  <c r="BM6" i="5"/>
  <c r="BO12" i="5"/>
  <c r="BQ6" i="5"/>
  <c r="BM19" i="5"/>
  <c r="BM24" i="5"/>
  <c r="BN9" i="5"/>
  <c r="BK16" i="5"/>
  <c r="CG16" i="5"/>
  <c r="CG37" i="5" s="1"/>
  <c r="CZ19" i="5"/>
  <c r="DM19" i="5" s="1"/>
  <c r="BS8" i="5"/>
  <c r="BS40" i="5" s="1"/>
  <c r="CX16" i="5"/>
  <c r="DK16" i="5" s="1"/>
  <c r="BS16" i="5"/>
  <c r="BL24" i="5"/>
  <c r="CG24" i="5"/>
  <c r="BL13" i="5"/>
  <c r="CG13" i="5"/>
  <c r="BL10" i="5"/>
  <c r="CG10" i="5"/>
  <c r="BM15" i="5"/>
  <c r="BQ16" i="5"/>
  <c r="BQ27" i="5" s="1"/>
  <c r="BO13" i="5"/>
  <c r="BQ7" i="5"/>
  <c r="BL17" i="5"/>
  <c r="CG17" i="5"/>
  <c r="BR7" i="5"/>
  <c r="BR12" i="5"/>
  <c r="BR22" i="5"/>
  <c r="CX18" i="5"/>
  <c r="DK18" i="5" s="1"/>
  <c r="BR19" i="5"/>
  <c r="CY16" i="5"/>
  <c r="DL16" i="5" s="1"/>
  <c r="BL6" i="5"/>
  <c r="CG6" i="5"/>
  <c r="BL19" i="5"/>
  <c r="CG19" i="5"/>
  <c r="CG30" i="5" s="1"/>
  <c r="BK22" i="5"/>
  <c r="CG22" i="5"/>
  <c r="CG43" i="5" s="1"/>
  <c r="BK23" i="5"/>
  <c r="BK20" i="5"/>
  <c r="CG20" i="5"/>
  <c r="CG41" i="5" s="1"/>
  <c r="BN13" i="5"/>
  <c r="BO7" i="5"/>
  <c r="BM13" i="5"/>
  <c r="BN15" i="5"/>
  <c r="BP9" i="5"/>
  <c r="BO24" i="5"/>
  <c r="BP23" i="5"/>
  <c r="BP36" i="5"/>
  <c r="BP26" i="5"/>
  <c r="BN5" i="5"/>
  <c r="CZ16" i="5"/>
  <c r="DM16" i="5" s="1"/>
  <c r="BS4" i="5"/>
  <c r="BS32" i="5"/>
  <c r="BS42" i="5"/>
  <c r="BR4" i="5"/>
  <c r="BR11" i="5"/>
  <c r="BS24" i="5"/>
  <c r="BS18" i="5"/>
  <c r="BR17" i="5"/>
  <c r="BM22" i="5"/>
  <c r="BM8" i="5"/>
  <c r="BN24" i="5"/>
  <c r="BN21" i="5"/>
  <c r="BO17" i="5"/>
  <c r="BP24" i="5"/>
  <c r="BP45" i="5" s="1"/>
  <c r="BP6" i="5"/>
  <c r="BQ18" i="5"/>
  <c r="BO19" i="5"/>
  <c r="BQ13" i="5"/>
  <c r="BM20" i="5"/>
  <c r="BM41" i="5" s="1"/>
  <c r="BN18" i="5"/>
  <c r="BN7" i="5"/>
  <c r="BO15" i="5"/>
  <c r="BP21" i="5"/>
  <c r="BP22" i="5"/>
  <c r="BP33" i="5" s="1"/>
  <c r="BQ9" i="5"/>
  <c r="BM7" i="5"/>
  <c r="BO11" i="5"/>
  <c r="BQ20" i="5"/>
  <c r="BM18" i="5"/>
  <c r="BN16" i="5"/>
  <c r="BO20" i="5"/>
  <c r="BO8" i="5"/>
  <c r="BQ22" i="5"/>
  <c r="BQ4" i="5"/>
  <c r="BO6" i="5"/>
  <c r="BS33" i="5"/>
  <c r="BM5" i="5"/>
  <c r="BQ11" i="5"/>
  <c r="CZ18" i="5"/>
  <c r="DM18" i="5" s="1"/>
  <c r="BS7" i="5"/>
  <c r="BS44" i="5"/>
  <c r="BS34" i="5"/>
  <c r="BR5" i="5"/>
  <c r="BR6" i="5"/>
  <c r="BR20" i="5"/>
  <c r="BR41" i="5" s="1"/>
  <c r="BS15" i="5"/>
  <c r="BS9" i="5"/>
  <c r="CY23" i="5"/>
  <c r="DL23" i="5" s="1"/>
  <c r="BN20" i="5"/>
  <c r="BQ19" i="5"/>
  <c r="BM16" i="5"/>
  <c r="BN19" i="5"/>
  <c r="BN30" i="5" s="1"/>
  <c r="BM21" i="5"/>
  <c r="BO22" i="5"/>
  <c r="BO23" i="5"/>
  <c r="BP10" i="5"/>
  <c r="BQ23" i="5"/>
  <c r="BQ34" i="5" s="1"/>
  <c r="BQ24" i="5"/>
  <c r="BN12" i="5"/>
  <c r="BP17" i="5"/>
  <c r="BM11" i="5"/>
  <c r="BM4" i="5"/>
  <c r="BO21" i="5"/>
  <c r="BP19" i="5"/>
  <c r="BP8" i="5"/>
  <c r="BN17" i="5"/>
  <c r="BN38" i="5" s="1"/>
  <c r="BP5" i="5"/>
  <c r="BM17" i="5"/>
  <c r="BO5" i="5"/>
  <c r="BN4" i="5"/>
  <c r="BR24" i="5"/>
  <c r="BR35" i="5" s="1"/>
  <c r="BR15" i="5"/>
  <c r="BR18" i="5"/>
  <c r="BR8" i="5"/>
  <c r="BS13" i="5"/>
  <c r="BR21" i="5"/>
  <c r="BR16" i="5"/>
  <c r="CX23" i="5"/>
  <c r="DK23" i="5" s="1"/>
  <c r="BS17" i="5"/>
  <c r="BS5" i="5"/>
  <c r="BR10" i="5"/>
  <c r="BS20" i="5"/>
  <c r="BS6" i="5"/>
  <c r="BM12" i="5"/>
  <c r="BN11" i="5"/>
  <c r="BO16" i="5"/>
  <c r="BO4" i="5"/>
  <c r="BP18" i="5"/>
  <c r="BP29" i="5" s="1"/>
  <c r="BQ8" i="5"/>
  <c r="BO9" i="5"/>
  <c r="BM10" i="5"/>
  <c r="BP12" i="5"/>
  <c r="BQ17" i="5"/>
  <c r="BO18" i="5"/>
  <c r="BQ21" i="5"/>
  <c r="BQ42" i="5" s="1"/>
  <c r="BM23" i="5"/>
  <c r="BN23" i="5"/>
  <c r="BO10" i="5"/>
  <c r="BJ4" i="5"/>
  <c r="BL4" i="5"/>
  <c r="BK4" i="5"/>
  <c r="BK21" i="5"/>
  <c r="BL21" i="5"/>
  <c r="BJ23" i="5"/>
  <c r="BL23" i="5"/>
  <c r="BK8" i="5"/>
  <c r="BL8" i="5"/>
  <c r="BJ21" i="5"/>
  <c r="BK5" i="3"/>
  <c r="CG5" i="3"/>
  <c r="K26" i="13"/>
  <c r="BF30" i="5"/>
  <c r="BF40" i="5"/>
  <c r="DA7" i="5"/>
  <c r="DN7" i="5" s="1"/>
  <c r="BZ29" i="5"/>
  <c r="BZ39" i="5"/>
  <c r="BE35" i="5"/>
  <c r="BE45" i="5"/>
  <c r="BF26" i="5"/>
  <c r="BF36" i="5"/>
  <c r="DC8" i="5"/>
  <c r="CB40" i="5"/>
  <c r="CB30" i="5"/>
  <c r="DC7" i="5"/>
  <c r="DP7" i="5" s="1"/>
  <c r="CB29" i="5"/>
  <c r="CB39" i="5"/>
  <c r="BF33" i="5"/>
  <c r="BF43" i="5"/>
  <c r="BW30" i="5"/>
  <c r="BW40" i="5"/>
  <c r="CA33" i="5"/>
  <c r="CA43" i="5"/>
  <c r="CL34" i="5"/>
  <c r="CL44" i="5"/>
  <c r="BH26" i="5"/>
  <c r="BH36" i="5"/>
  <c r="BW33" i="5"/>
  <c r="BW43" i="5"/>
  <c r="BX31" i="5"/>
  <c r="BX41" i="5"/>
  <c r="BY35" i="5"/>
  <c r="BY45" i="5"/>
  <c r="CM33" i="5"/>
  <c r="CM43" i="5"/>
  <c r="CM29" i="5"/>
  <c r="CM39" i="5"/>
  <c r="CZ5" i="5"/>
  <c r="CM27" i="5"/>
  <c r="CM37" i="5"/>
  <c r="CM31" i="5"/>
  <c r="CM41" i="5"/>
  <c r="BG33" i="5"/>
  <c r="BG43" i="5"/>
  <c r="BG30" i="5"/>
  <c r="BG40" i="5"/>
  <c r="DB7" i="5"/>
  <c r="DO7" i="5" s="1"/>
  <c r="CA29" i="5"/>
  <c r="CA39" i="5"/>
  <c r="DD5" i="5"/>
  <c r="CC27" i="5"/>
  <c r="CC37" i="5"/>
  <c r="BT29" i="5"/>
  <c r="BT39" i="5"/>
  <c r="DA13" i="5"/>
  <c r="BZ35" i="5"/>
  <c r="BZ45" i="5"/>
  <c r="CW13" i="5"/>
  <c r="BV35" i="5"/>
  <c r="BV45" i="5"/>
  <c r="BE34" i="5"/>
  <c r="BE44" i="5"/>
  <c r="BF27" i="5"/>
  <c r="BF37" i="5"/>
  <c r="BF28" i="5"/>
  <c r="BF38" i="5"/>
  <c r="CK33" i="5"/>
  <c r="CK43" i="5"/>
  <c r="CK30" i="5"/>
  <c r="CK40" i="5"/>
  <c r="CK32" i="5"/>
  <c r="CK42" i="5"/>
  <c r="CK27" i="5"/>
  <c r="CK37" i="5"/>
  <c r="BY31" i="5"/>
  <c r="BY41" i="5"/>
  <c r="DB5" i="5"/>
  <c r="CA27" i="5"/>
  <c r="CA37" i="5"/>
  <c r="DC5" i="5"/>
  <c r="CB27" i="5"/>
  <c r="CB37" i="5"/>
  <c r="DD8" i="5"/>
  <c r="CC30" i="5"/>
  <c r="CC40" i="5"/>
  <c r="BV33" i="5"/>
  <c r="BV43" i="5"/>
  <c r="CW10" i="5"/>
  <c r="BV32" i="5"/>
  <c r="BV42" i="5"/>
  <c r="BW34" i="5"/>
  <c r="BW44" i="5"/>
  <c r="BX32" i="5"/>
  <c r="BX42" i="5"/>
  <c r="DA6" i="5"/>
  <c r="BZ28" i="5"/>
  <c r="BZ38" i="5"/>
  <c r="DD13" i="5"/>
  <c r="CC35" i="5"/>
  <c r="CC45" i="5"/>
  <c r="CH29" i="5"/>
  <c r="CH39" i="5"/>
  <c r="CH33" i="5"/>
  <c r="CH43" i="5"/>
  <c r="CH34" i="5"/>
  <c r="CH44" i="5"/>
  <c r="DD7" i="5"/>
  <c r="DQ7" i="5" s="1"/>
  <c r="CC29" i="5"/>
  <c r="CC39" i="5"/>
  <c r="BT35" i="5"/>
  <c r="BT45" i="5"/>
  <c r="BF31" i="5"/>
  <c r="BF41" i="5"/>
  <c r="BW35" i="5"/>
  <c r="BW45" i="5"/>
  <c r="BW28" i="5"/>
  <c r="BW38" i="5"/>
  <c r="BX29" i="5"/>
  <c r="BX39" i="5"/>
  <c r="CL32" i="5"/>
  <c r="CL42" i="5"/>
  <c r="CL33" i="5"/>
  <c r="CL43" i="5"/>
  <c r="BK5" i="5"/>
  <c r="BH27" i="5"/>
  <c r="BH37" i="5"/>
  <c r="BK9" i="5"/>
  <c r="BH31" i="5"/>
  <c r="BH41" i="5"/>
  <c r="DA8" i="5"/>
  <c r="BZ30" i="5"/>
  <c r="BZ40" i="5"/>
  <c r="BG35" i="5"/>
  <c r="BG45" i="5"/>
  <c r="BT32" i="5"/>
  <c r="BT42" i="5"/>
  <c r="CW5" i="5"/>
  <c r="BV27" i="5"/>
  <c r="BV37" i="5"/>
  <c r="CK28" i="5"/>
  <c r="CK38" i="5"/>
  <c r="CB33" i="5"/>
  <c r="CB43" i="5"/>
  <c r="BE32" i="5"/>
  <c r="BE42" i="5"/>
  <c r="BY30" i="5"/>
  <c r="BY40" i="5"/>
  <c r="BG26" i="5"/>
  <c r="BG36" i="5"/>
  <c r="DA12" i="5"/>
  <c r="BZ34" i="5"/>
  <c r="BZ44" i="5"/>
  <c r="BG32" i="5"/>
  <c r="BG42" i="5"/>
  <c r="CW12" i="5"/>
  <c r="BV34" i="5"/>
  <c r="BV44" i="5"/>
  <c r="BE28" i="5"/>
  <c r="BE38" i="5"/>
  <c r="CK29" i="5"/>
  <c r="CK39" i="5"/>
  <c r="CK31" i="5"/>
  <c r="CK41" i="5"/>
  <c r="BX27" i="5"/>
  <c r="BX37" i="5"/>
  <c r="BY33" i="5"/>
  <c r="BY43" i="5"/>
  <c r="BG27" i="5"/>
  <c r="BG37" i="5"/>
  <c r="DB13" i="5"/>
  <c r="CA35" i="5"/>
  <c r="CA45" i="5"/>
  <c r="BF32" i="5"/>
  <c r="BF42" i="5"/>
  <c r="BW27" i="5"/>
  <c r="BW37" i="5"/>
  <c r="BX33" i="5"/>
  <c r="BX43" i="5"/>
  <c r="BG28" i="5"/>
  <c r="BG38" i="5"/>
  <c r="DD6" i="5"/>
  <c r="CC28" i="5"/>
  <c r="CC38" i="5"/>
  <c r="CH35" i="5"/>
  <c r="CH45" i="5"/>
  <c r="CH28" i="5"/>
  <c r="CH38" i="5"/>
  <c r="BG31" i="5"/>
  <c r="BG41" i="5"/>
  <c r="BE31" i="5"/>
  <c r="BE41" i="5"/>
  <c r="CL29" i="5"/>
  <c r="CL39" i="5"/>
  <c r="CL27" i="5"/>
  <c r="CL37" i="5"/>
  <c r="BH28" i="5"/>
  <c r="BH38" i="5"/>
  <c r="BH40" i="5"/>
  <c r="BH30" i="5"/>
  <c r="CW7" i="5"/>
  <c r="DJ7" i="5" s="1"/>
  <c r="BV29" i="5"/>
  <c r="BV39" i="5"/>
  <c r="CZ6" i="5"/>
  <c r="CM28" i="5"/>
  <c r="CM38" i="5"/>
  <c r="DB12" i="5"/>
  <c r="CA34" i="5"/>
  <c r="CA44" i="5"/>
  <c r="BY34" i="5"/>
  <c r="BY44" i="5"/>
  <c r="BF34" i="5"/>
  <c r="BF44" i="5"/>
  <c r="BW29" i="5"/>
  <c r="BW39" i="5"/>
  <c r="DB10" i="5"/>
  <c r="CA32" i="5"/>
  <c r="CA42" i="5"/>
  <c r="DC6" i="5"/>
  <c r="CB38" i="5"/>
  <c r="CB28" i="5"/>
  <c r="CH27" i="5"/>
  <c r="CH37" i="5"/>
  <c r="CH30" i="5"/>
  <c r="CH40" i="5"/>
  <c r="CL30" i="5"/>
  <c r="CL40" i="5"/>
  <c r="BH34" i="5"/>
  <c r="BH44" i="5"/>
  <c r="BJ13" i="5"/>
  <c r="BH35" i="5"/>
  <c r="BH45" i="5"/>
  <c r="BK10" i="5"/>
  <c r="BH32" i="5"/>
  <c r="BH42" i="5"/>
  <c r="BF29" i="5"/>
  <c r="BF39" i="5"/>
  <c r="BE30" i="5"/>
  <c r="BE40" i="5"/>
  <c r="BX28" i="5"/>
  <c r="BX38" i="5"/>
  <c r="CM34" i="5"/>
  <c r="CM44" i="5"/>
  <c r="CM32" i="5"/>
  <c r="CM42" i="5"/>
  <c r="BZ33" i="5"/>
  <c r="BZ43" i="5"/>
  <c r="DC10" i="5"/>
  <c r="CB32" i="5"/>
  <c r="CB42" i="5"/>
  <c r="BT28" i="5"/>
  <c r="BT38" i="5"/>
  <c r="BY27" i="5"/>
  <c r="BY37" i="5"/>
  <c r="DB6" i="5"/>
  <c r="CA28" i="5"/>
  <c r="CA38" i="5"/>
  <c r="BT30" i="5"/>
  <c r="BT40" i="5"/>
  <c r="BE29" i="5"/>
  <c r="BE39" i="5"/>
  <c r="CW8" i="5"/>
  <c r="BV30" i="5"/>
  <c r="BV40" i="5"/>
  <c r="BW31" i="5"/>
  <c r="BW41" i="5"/>
  <c r="BY32" i="5"/>
  <c r="BY42" i="5"/>
  <c r="CM30" i="5"/>
  <c r="CM40" i="5"/>
  <c r="CM35" i="5"/>
  <c r="CM45" i="5"/>
  <c r="BG29" i="5"/>
  <c r="BG39" i="5"/>
  <c r="DD9" i="5"/>
  <c r="CC31" i="5"/>
  <c r="CC41" i="5"/>
  <c r="BG34" i="5"/>
  <c r="BG44" i="5"/>
  <c r="DA10" i="5"/>
  <c r="BZ32" i="5"/>
  <c r="BZ42" i="5"/>
  <c r="BF35" i="5"/>
  <c r="BF45" i="5"/>
  <c r="BE27" i="5"/>
  <c r="BE37" i="5"/>
  <c r="CW6" i="5"/>
  <c r="BV28" i="5"/>
  <c r="BV38" i="5"/>
  <c r="BE26" i="5"/>
  <c r="BE36" i="5"/>
  <c r="CK35" i="5"/>
  <c r="CK45" i="5"/>
  <c r="CK34" i="5"/>
  <c r="CK44" i="5"/>
  <c r="BX34" i="5"/>
  <c r="BX44" i="5"/>
  <c r="BY28" i="5"/>
  <c r="BY38" i="5"/>
  <c r="DA5" i="5"/>
  <c r="BZ27" i="5"/>
  <c r="BZ37" i="5"/>
  <c r="DC13" i="5"/>
  <c r="CB35" i="5"/>
  <c r="CB45" i="5"/>
  <c r="DD12" i="5"/>
  <c r="CC34" i="5"/>
  <c r="CC44" i="5"/>
  <c r="BT27" i="5"/>
  <c r="BT37" i="5"/>
  <c r="DB9" i="5"/>
  <c r="CA31" i="5"/>
  <c r="CA41" i="5"/>
  <c r="DC12" i="5"/>
  <c r="CB34" i="5"/>
  <c r="CB44" i="5"/>
  <c r="BE33" i="5"/>
  <c r="BE43" i="5"/>
  <c r="BX35" i="5"/>
  <c r="BX45" i="5"/>
  <c r="BY29" i="5"/>
  <c r="BY39" i="5"/>
  <c r="DB8" i="5"/>
  <c r="CA30" i="5"/>
  <c r="CA40" i="5"/>
  <c r="DC9" i="5"/>
  <c r="CB41" i="5"/>
  <c r="CB31" i="5"/>
  <c r="DD10" i="5"/>
  <c r="CC32" i="5"/>
  <c r="CC42" i="5"/>
  <c r="BT34" i="5"/>
  <c r="BT44" i="5"/>
  <c r="CU9" i="5"/>
  <c r="CH31" i="5"/>
  <c r="CH41" i="5"/>
  <c r="CH32" i="5"/>
  <c r="CH42" i="5"/>
  <c r="DA9" i="5"/>
  <c r="BZ31" i="5"/>
  <c r="BZ41" i="5"/>
  <c r="CC33" i="5"/>
  <c r="CC43" i="5"/>
  <c r="BT33" i="5"/>
  <c r="BT43" i="5"/>
  <c r="BT31" i="5"/>
  <c r="BT41" i="5"/>
  <c r="CW9" i="5"/>
  <c r="BV31" i="5"/>
  <c r="BV41" i="5"/>
  <c r="BW32" i="5"/>
  <c r="BW42" i="5"/>
  <c r="BX30" i="5"/>
  <c r="BX40" i="5"/>
  <c r="CL31" i="5"/>
  <c r="CL41" i="5"/>
  <c r="CL35" i="5"/>
  <c r="CL45" i="5"/>
  <c r="CL28" i="5"/>
  <c r="CL38" i="5"/>
  <c r="BK7" i="5"/>
  <c r="BH29" i="5"/>
  <c r="BH39" i="5"/>
  <c r="BK11" i="5"/>
  <c r="BH33" i="5"/>
  <c r="BH43" i="5"/>
  <c r="BK21" i="6"/>
  <c r="CG21" i="6"/>
  <c r="CG33" i="6" s="1"/>
  <c r="BK25" i="6"/>
  <c r="CG25" i="6"/>
  <c r="CG37" i="6" s="1"/>
  <c r="BL22" i="6"/>
  <c r="CG22" i="6"/>
  <c r="CG45" i="6" s="1"/>
  <c r="BK19" i="6"/>
  <c r="CG19" i="6"/>
  <c r="CG42" i="6" s="1"/>
  <c r="BL24" i="6"/>
  <c r="CG24" i="6"/>
  <c r="CG36" i="6" s="1"/>
  <c r="BL26" i="6"/>
  <c r="CG26" i="6"/>
  <c r="CG38" i="6" s="1"/>
  <c r="BK23" i="6"/>
  <c r="CG23" i="6"/>
  <c r="CG46" i="6" s="1"/>
  <c r="BK27" i="6"/>
  <c r="CG27" i="6"/>
  <c r="CG50" i="6" s="1"/>
  <c r="BL18" i="6"/>
  <c r="CG18" i="6"/>
  <c r="CG30" i="6" s="1"/>
  <c r="BL20" i="6"/>
  <c r="CG20" i="6"/>
  <c r="CG32" i="6" s="1"/>
  <c r="BJ11" i="6"/>
  <c r="BL11" i="6"/>
  <c r="BJ9" i="6"/>
  <c r="BL9" i="6"/>
  <c r="BJ7" i="6"/>
  <c r="BL7" i="6"/>
  <c r="BJ28" i="6"/>
  <c r="BL28" i="6"/>
  <c r="BL5" i="6"/>
  <c r="BK5" i="6"/>
  <c r="BJ13" i="6"/>
  <c r="BL13" i="6"/>
  <c r="CY28" i="6"/>
  <c r="DL28" i="6" s="1"/>
  <c r="BJ5" i="6"/>
  <c r="BK26" i="6"/>
  <c r="BJ26" i="6"/>
  <c r="CZ24" i="6"/>
  <c r="DM24" i="6" s="1"/>
  <c r="CZ18" i="6"/>
  <c r="DM18" i="6" s="1"/>
  <c r="BK18" i="6"/>
  <c r="BJ18" i="6"/>
  <c r="BK22" i="6"/>
  <c r="BJ22" i="6"/>
  <c r="BK24" i="6"/>
  <c r="BJ24" i="6"/>
  <c r="BK20" i="6"/>
  <c r="BJ20" i="6"/>
  <c r="CY26" i="6"/>
  <c r="DL26" i="6" s="1"/>
  <c r="CY18" i="6"/>
  <c r="DL18" i="6" s="1"/>
  <c r="CK41" i="6"/>
  <c r="CK30" i="6"/>
  <c r="BG35" i="6"/>
  <c r="BG46" i="6"/>
  <c r="DD14" i="6"/>
  <c r="CC39" i="6"/>
  <c r="CC50" i="6"/>
  <c r="BT30" i="6"/>
  <c r="BT41" i="6"/>
  <c r="BP5" i="6"/>
  <c r="BE30" i="6"/>
  <c r="BE41" i="6"/>
  <c r="DC7" i="6"/>
  <c r="CB32" i="6"/>
  <c r="CB43" i="6"/>
  <c r="DA14" i="6"/>
  <c r="BZ39" i="6"/>
  <c r="BZ50" i="6"/>
  <c r="CW6" i="6"/>
  <c r="BV31" i="6"/>
  <c r="BV42" i="6"/>
  <c r="CK38" i="6"/>
  <c r="CK49" i="6"/>
  <c r="BX35" i="6"/>
  <c r="BX46" i="6"/>
  <c r="BG38" i="6"/>
  <c r="BG49" i="6"/>
  <c r="DB11" i="6"/>
  <c r="CA36" i="6"/>
  <c r="CA47" i="6"/>
  <c r="DD9" i="6"/>
  <c r="CC34" i="6"/>
  <c r="CC45" i="6"/>
  <c r="CH37" i="6"/>
  <c r="CH48" i="6"/>
  <c r="DD7" i="6"/>
  <c r="CC32" i="6"/>
  <c r="CC43" i="6"/>
  <c r="CW5" i="6"/>
  <c r="BV30" i="6"/>
  <c r="BV41" i="6"/>
  <c r="BW31" i="6"/>
  <c r="BW42" i="6"/>
  <c r="BX32" i="6"/>
  <c r="BX43" i="6"/>
  <c r="CY21" i="6"/>
  <c r="DL21" i="6" s="1"/>
  <c r="CL38" i="6"/>
  <c r="CL49" i="6"/>
  <c r="CY24" i="6"/>
  <c r="DL24" i="6" s="1"/>
  <c r="BY39" i="6"/>
  <c r="BY50" i="6"/>
  <c r="CM33" i="6"/>
  <c r="CM44" i="6"/>
  <c r="CM38" i="6"/>
  <c r="CM49" i="6"/>
  <c r="CM35" i="6"/>
  <c r="CM46" i="6"/>
  <c r="BG31" i="6"/>
  <c r="BG42" i="6"/>
  <c r="DC11" i="6"/>
  <c r="CB36" i="6"/>
  <c r="CB47" i="6"/>
  <c r="BT37" i="6"/>
  <c r="BT48" i="6"/>
  <c r="CW10" i="6"/>
  <c r="BV35" i="6"/>
  <c r="BV46" i="6"/>
  <c r="BX34" i="6"/>
  <c r="BX45" i="6"/>
  <c r="BG39" i="6"/>
  <c r="BG50" i="6"/>
  <c r="DC6" i="6"/>
  <c r="CB42" i="6"/>
  <c r="CB31" i="6"/>
  <c r="BT34" i="6"/>
  <c r="BT45" i="6"/>
  <c r="BF37" i="6"/>
  <c r="BF48" i="6"/>
  <c r="BO6" i="6"/>
  <c r="BE31" i="6"/>
  <c r="BE42" i="6"/>
  <c r="BQ7" i="6"/>
  <c r="BE32" i="6"/>
  <c r="BE43" i="6"/>
  <c r="BX33" i="6"/>
  <c r="BX44" i="6"/>
  <c r="BK14" i="6"/>
  <c r="BH39" i="6"/>
  <c r="BH50" i="6"/>
  <c r="BK7" i="6"/>
  <c r="BH43" i="6"/>
  <c r="BH32" i="6"/>
  <c r="BK28" i="6"/>
  <c r="BH40" i="6"/>
  <c r="BH51" i="6"/>
  <c r="BW32" i="6"/>
  <c r="BW43" i="6"/>
  <c r="CK37" i="6"/>
  <c r="CK48" i="6"/>
  <c r="CK33" i="6"/>
  <c r="CK44" i="6"/>
  <c r="BY49" i="6"/>
  <c r="BY38" i="6"/>
  <c r="BG32" i="6"/>
  <c r="BG43" i="6"/>
  <c r="BT33" i="6"/>
  <c r="BT44" i="6"/>
  <c r="BG33" i="6"/>
  <c r="BG44" i="6"/>
  <c r="BF33" i="6"/>
  <c r="BF44" i="6"/>
  <c r="BW33" i="6"/>
  <c r="BW44" i="6"/>
  <c r="CL39" i="6"/>
  <c r="CL50" i="6"/>
  <c r="CM31" i="6"/>
  <c r="CM42" i="6"/>
  <c r="CM34" i="6"/>
  <c r="CM45" i="6"/>
  <c r="CM32" i="6"/>
  <c r="CM43" i="6"/>
  <c r="BF38" i="6"/>
  <c r="BF49" i="6"/>
  <c r="DB12" i="6"/>
  <c r="CA37" i="6"/>
  <c r="CA48" i="6"/>
  <c r="DA5" i="6"/>
  <c r="BZ30" i="6"/>
  <c r="BZ41" i="6"/>
  <c r="DB14" i="6"/>
  <c r="CA39" i="6"/>
  <c r="CA50" i="6"/>
  <c r="BK8" i="6"/>
  <c r="BH33" i="6"/>
  <c r="BH44" i="6"/>
  <c r="CW14" i="6"/>
  <c r="BV39" i="6"/>
  <c r="BV50" i="6"/>
  <c r="CW11" i="6"/>
  <c r="BV36" i="6"/>
  <c r="BV47" i="6"/>
  <c r="CK32" i="6"/>
  <c r="CK43" i="6"/>
  <c r="BM14" i="6"/>
  <c r="BE39" i="6"/>
  <c r="BE50" i="6"/>
  <c r="BQ11" i="6"/>
  <c r="BE36" i="6"/>
  <c r="BE47" i="6"/>
  <c r="CK34" i="6"/>
  <c r="CK45" i="6"/>
  <c r="CK36" i="6"/>
  <c r="CK47" i="6"/>
  <c r="CX20" i="6"/>
  <c r="DK20" i="6" s="1"/>
  <c r="DA11" i="6"/>
  <c r="BZ36" i="6"/>
  <c r="BZ47" i="6"/>
  <c r="DB5" i="6"/>
  <c r="CA30" i="6"/>
  <c r="CA41" i="6"/>
  <c r="DB6" i="6"/>
  <c r="CA31" i="6"/>
  <c r="CA42" i="6"/>
  <c r="DD5" i="6"/>
  <c r="CC30" i="6"/>
  <c r="CC41" i="6"/>
  <c r="BT36" i="6"/>
  <c r="BT47" i="6"/>
  <c r="BT39" i="6"/>
  <c r="BT50" i="6"/>
  <c r="CH32" i="6"/>
  <c r="CH43" i="6"/>
  <c r="CH39" i="6"/>
  <c r="CH50" i="6"/>
  <c r="CH38" i="6"/>
  <c r="CH49" i="6"/>
  <c r="BY36" i="6"/>
  <c r="BY47" i="6"/>
  <c r="BY30" i="6"/>
  <c r="BY41" i="6"/>
  <c r="DC8" i="6"/>
  <c r="DP8" i="6" s="1"/>
  <c r="CB33" i="6"/>
  <c r="CB44" i="6"/>
  <c r="CW8" i="6"/>
  <c r="DJ8" i="6" s="1"/>
  <c r="BV33" i="6"/>
  <c r="BV44" i="6"/>
  <c r="BW34" i="6"/>
  <c r="BW45" i="6"/>
  <c r="CL33" i="6"/>
  <c r="CL44" i="6"/>
  <c r="CL34" i="6"/>
  <c r="CL45" i="6"/>
  <c r="CL37" i="6"/>
  <c r="CL48" i="6"/>
  <c r="CL31" i="6"/>
  <c r="CL42" i="6"/>
  <c r="BY31" i="6"/>
  <c r="BY42" i="6"/>
  <c r="CM36" i="6"/>
  <c r="CM47" i="6"/>
  <c r="CZ20" i="6"/>
  <c r="DM20" i="6" s="1"/>
  <c r="CM37" i="6"/>
  <c r="CM48" i="6"/>
  <c r="CZ26" i="6"/>
  <c r="DM26" i="6" s="1"/>
  <c r="DA12" i="6"/>
  <c r="BZ37" i="6"/>
  <c r="BZ48" i="6"/>
  <c r="DA9" i="6"/>
  <c r="BZ34" i="6"/>
  <c r="BZ45" i="6"/>
  <c r="DC5" i="6"/>
  <c r="CB30" i="6"/>
  <c r="CB41" i="6"/>
  <c r="DC14" i="6"/>
  <c r="CB39" i="6"/>
  <c r="CB50" i="6"/>
  <c r="DD8" i="6"/>
  <c r="DQ8" i="6" s="1"/>
  <c r="CC33" i="6"/>
  <c r="CC44" i="6"/>
  <c r="DD11" i="6"/>
  <c r="CC36" i="6"/>
  <c r="CC47" i="6"/>
  <c r="BT38" i="6"/>
  <c r="BT49" i="6"/>
  <c r="BN10" i="6"/>
  <c r="BE35" i="6"/>
  <c r="BE46" i="6"/>
  <c r="BV38" i="6"/>
  <c r="BV49" i="6"/>
  <c r="BW36" i="6"/>
  <c r="BW47" i="6"/>
  <c r="CB38" i="6"/>
  <c r="CB49" i="6"/>
  <c r="DC12" i="6"/>
  <c r="CB48" i="6"/>
  <c r="CB37" i="6"/>
  <c r="BF31" i="6"/>
  <c r="BF42" i="6"/>
  <c r="CW9" i="6"/>
  <c r="BV34" i="6"/>
  <c r="BV45" i="6"/>
  <c r="BW38" i="6"/>
  <c r="BW49" i="6"/>
  <c r="BW37" i="6"/>
  <c r="BW48" i="6"/>
  <c r="BX39" i="6"/>
  <c r="BX50" i="6"/>
  <c r="BH30" i="6"/>
  <c r="BH41" i="6"/>
  <c r="BK12" i="6"/>
  <c r="BH37" i="6"/>
  <c r="BH48" i="6"/>
  <c r="BK9" i="6"/>
  <c r="BH34" i="6"/>
  <c r="BH45" i="6"/>
  <c r="CH41" i="6"/>
  <c r="BW39" i="6"/>
  <c r="BW50" i="6"/>
  <c r="CK35" i="6"/>
  <c r="CK46" i="6"/>
  <c r="BX37" i="6"/>
  <c r="BX48" i="6"/>
  <c r="BY37" i="6"/>
  <c r="BY48" i="6"/>
  <c r="BZ38" i="6"/>
  <c r="BZ49" i="6"/>
  <c r="BT31" i="6"/>
  <c r="BT42" i="6"/>
  <c r="BT35" i="6"/>
  <c r="BT46" i="6"/>
  <c r="CH33" i="6"/>
  <c r="CH44" i="6"/>
  <c r="CH34" i="6"/>
  <c r="CH45" i="6"/>
  <c r="CH47" i="6"/>
  <c r="CH36" i="6"/>
  <c r="BX31" i="6"/>
  <c r="BX42" i="6"/>
  <c r="CL35" i="6"/>
  <c r="CL46" i="6"/>
  <c r="DA6" i="6"/>
  <c r="BZ31" i="6"/>
  <c r="BZ42" i="6"/>
  <c r="BY34" i="6"/>
  <c r="BY45" i="6"/>
  <c r="DB7" i="6"/>
  <c r="CA32" i="6"/>
  <c r="CA43" i="6"/>
  <c r="DD12" i="6"/>
  <c r="CC37" i="6"/>
  <c r="CC48" i="6"/>
  <c r="BN12" i="6"/>
  <c r="BE37" i="6"/>
  <c r="BE48" i="6"/>
  <c r="BF32" i="6"/>
  <c r="BF43" i="6"/>
  <c r="BF34" i="6"/>
  <c r="BF45" i="6"/>
  <c r="BX30" i="6"/>
  <c r="BX41" i="6"/>
  <c r="BY35" i="6"/>
  <c r="BY46" i="6"/>
  <c r="BK11" i="6"/>
  <c r="BH36" i="6"/>
  <c r="BH47" i="6"/>
  <c r="BF39" i="6"/>
  <c r="BF50" i="6"/>
  <c r="BF36" i="6"/>
  <c r="BF47" i="6"/>
  <c r="CK39" i="6"/>
  <c r="CK50" i="6"/>
  <c r="CK31" i="6"/>
  <c r="CK42" i="6"/>
  <c r="BX38" i="6"/>
  <c r="BX49" i="6"/>
  <c r="DA10" i="6"/>
  <c r="BZ35" i="6"/>
  <c r="BZ46" i="6"/>
  <c r="DA7" i="6"/>
  <c r="BZ32" i="6"/>
  <c r="BZ43" i="6"/>
  <c r="BG36" i="6"/>
  <c r="BG47" i="6"/>
  <c r="DB8" i="6"/>
  <c r="DO8" i="6" s="1"/>
  <c r="CA33" i="6"/>
  <c r="CA44" i="6"/>
  <c r="DC9" i="6"/>
  <c r="CB34" i="6"/>
  <c r="CB45" i="6"/>
  <c r="CH31" i="6"/>
  <c r="CH42" i="6"/>
  <c r="CH35" i="6"/>
  <c r="CH46" i="6"/>
  <c r="DA8" i="6"/>
  <c r="DN8" i="6" s="1"/>
  <c r="BZ33" i="6"/>
  <c r="BZ44" i="6"/>
  <c r="BF30" i="6"/>
  <c r="BF41" i="6"/>
  <c r="BE33" i="6"/>
  <c r="BE44" i="6"/>
  <c r="BW30" i="6"/>
  <c r="BW41" i="6"/>
  <c r="CL32" i="6"/>
  <c r="CL43" i="6"/>
  <c r="CL36" i="6"/>
  <c r="CL47" i="6"/>
  <c r="CL30" i="6"/>
  <c r="CL41" i="6"/>
  <c r="CY22" i="6"/>
  <c r="DL22" i="6" s="1"/>
  <c r="BY32" i="6"/>
  <c r="BY43" i="6"/>
  <c r="CM39" i="6"/>
  <c r="CM50" i="6"/>
  <c r="CZ21" i="6"/>
  <c r="DM21" i="6" s="1"/>
  <c r="CM30" i="6"/>
  <c r="CM41" i="6"/>
  <c r="BG37" i="6"/>
  <c r="BG48" i="6"/>
  <c r="BG34" i="6"/>
  <c r="BG45" i="6"/>
  <c r="CA38" i="6"/>
  <c r="CA49" i="6"/>
  <c r="DB10" i="6"/>
  <c r="CA35" i="6"/>
  <c r="CA46" i="6"/>
  <c r="BT32" i="6"/>
  <c r="BT43" i="6"/>
  <c r="DD6" i="6"/>
  <c r="CC31" i="6"/>
  <c r="CC42" i="6"/>
  <c r="BF35" i="6"/>
  <c r="BF46" i="6"/>
  <c r="BP13" i="6"/>
  <c r="BE38" i="6"/>
  <c r="BE49" i="6"/>
  <c r="BW35" i="6"/>
  <c r="BW46" i="6"/>
  <c r="BY33" i="6"/>
  <c r="BY44" i="6"/>
  <c r="DC10" i="6"/>
  <c r="CB35" i="6"/>
  <c r="CB46" i="6"/>
  <c r="DD10" i="6"/>
  <c r="CC35" i="6"/>
  <c r="CC46" i="6"/>
  <c r="CC49" i="6"/>
  <c r="CC38" i="6"/>
  <c r="BG30" i="6"/>
  <c r="BG41" i="6"/>
  <c r="DB9" i="6"/>
  <c r="CA34" i="6"/>
  <c r="CA45" i="6"/>
  <c r="CW12" i="6"/>
  <c r="BV37" i="6"/>
  <c r="BV48" i="6"/>
  <c r="CW7" i="6"/>
  <c r="BV32" i="6"/>
  <c r="BV43" i="6"/>
  <c r="BP9" i="6"/>
  <c r="BE34" i="6"/>
  <c r="BE45" i="6"/>
  <c r="BX36" i="6"/>
  <c r="BX47" i="6"/>
  <c r="BK6" i="6"/>
  <c r="BH31" i="6"/>
  <c r="BH42" i="6"/>
  <c r="BK10" i="6"/>
  <c r="BH35" i="6"/>
  <c r="BH46" i="6"/>
  <c r="BK13" i="6"/>
  <c r="BH38" i="6"/>
  <c r="BH49" i="6"/>
  <c r="CU9" i="6"/>
  <c r="CX18" i="6"/>
  <c r="DK18" i="6" s="1"/>
  <c r="CX19" i="6"/>
  <c r="DK19" i="6" s="1"/>
  <c r="E27" i="13"/>
  <c r="B26" i="13"/>
  <c r="E26" i="13"/>
  <c r="CX28" i="6"/>
  <c r="DK28" i="6" s="1"/>
  <c r="CX24" i="6"/>
  <c r="DK24" i="6" s="1"/>
  <c r="CY8" i="6"/>
  <c r="DL8" i="6" s="1"/>
  <c r="CY25" i="6"/>
  <c r="DL25" i="6" s="1"/>
  <c r="CZ23" i="6"/>
  <c r="DM23" i="6" s="1"/>
  <c r="CK31" i="3"/>
  <c r="BW41" i="3"/>
  <c r="BW32" i="3"/>
  <c r="CL41" i="3"/>
  <c r="CL32" i="3"/>
  <c r="CL36" i="3"/>
  <c r="CL27" i="3"/>
  <c r="CM37" i="3"/>
  <c r="CM28" i="3"/>
  <c r="BG39" i="3"/>
  <c r="BG30" i="3"/>
  <c r="CB42" i="3"/>
  <c r="CB33" i="3"/>
  <c r="BZ37" i="3"/>
  <c r="BZ28" i="3"/>
  <c r="BX40" i="3"/>
  <c r="BX31" i="3"/>
  <c r="BG41" i="3"/>
  <c r="BG32" i="3"/>
  <c r="BG38" i="3"/>
  <c r="BG29" i="3"/>
  <c r="BT40" i="3"/>
  <c r="BT31" i="3"/>
  <c r="CH41" i="3"/>
  <c r="CH32" i="3"/>
  <c r="CA39" i="3"/>
  <c r="CA30" i="3"/>
  <c r="BF35" i="3"/>
  <c r="BF26" i="3"/>
  <c r="BF43" i="3"/>
  <c r="BF34" i="3"/>
  <c r="BF36" i="3"/>
  <c r="BF27" i="3"/>
  <c r="BV38" i="3"/>
  <c r="BV29" i="3"/>
  <c r="BX37" i="3"/>
  <c r="BX28" i="3"/>
  <c r="BZ35" i="3"/>
  <c r="BZ26" i="3"/>
  <c r="BG42" i="3"/>
  <c r="BG33" i="3"/>
  <c r="CB41" i="3"/>
  <c r="CB32" i="3"/>
  <c r="BT39" i="3"/>
  <c r="BT30" i="3"/>
  <c r="BE37" i="3"/>
  <c r="BE28" i="3"/>
  <c r="CK41" i="3"/>
  <c r="CK32" i="3"/>
  <c r="CK35" i="3"/>
  <c r="CK26" i="3"/>
  <c r="BH37" i="3"/>
  <c r="BH28" i="3"/>
  <c r="CH26" i="3"/>
  <c r="BW36" i="3"/>
  <c r="BW27" i="3"/>
  <c r="BX41" i="3"/>
  <c r="BX32" i="3"/>
  <c r="CL39" i="3"/>
  <c r="CL30" i="3"/>
  <c r="CL35" i="3"/>
  <c r="CL26" i="3"/>
  <c r="CM38" i="3"/>
  <c r="CM29" i="3"/>
  <c r="BT35" i="3"/>
  <c r="BT26" i="3"/>
  <c r="BF41" i="3"/>
  <c r="BF32" i="3"/>
  <c r="BX35" i="3"/>
  <c r="BX26" i="3"/>
  <c r="BY36" i="3"/>
  <c r="BY27" i="3"/>
  <c r="BZ36" i="3"/>
  <c r="BZ27" i="3"/>
  <c r="CH39" i="3"/>
  <c r="CH30" i="3"/>
  <c r="BF42" i="3"/>
  <c r="BF33" i="3"/>
  <c r="BV40" i="3"/>
  <c r="BV31" i="3"/>
  <c r="BX39" i="3"/>
  <c r="BX30" i="3"/>
  <c r="BG35" i="3"/>
  <c r="BG26" i="3"/>
  <c r="CB39" i="3"/>
  <c r="CB30" i="3"/>
  <c r="CC39" i="3"/>
  <c r="CC30" i="3"/>
  <c r="BW42" i="3"/>
  <c r="BW33" i="3"/>
  <c r="CK42" i="3"/>
  <c r="CK33" i="3"/>
  <c r="CK36" i="3"/>
  <c r="CK27" i="3"/>
  <c r="BX36" i="3"/>
  <c r="BX27" i="3"/>
  <c r="BH41" i="3"/>
  <c r="BH32" i="3"/>
  <c r="BZ39" i="3"/>
  <c r="BZ30" i="3"/>
  <c r="BT43" i="3"/>
  <c r="BT34" i="3"/>
  <c r="BE31" i="3"/>
  <c r="BE40" i="3"/>
  <c r="BY41" i="3"/>
  <c r="BY32" i="3"/>
  <c r="CA37" i="3"/>
  <c r="CA28" i="3"/>
  <c r="BT36" i="3"/>
  <c r="BT27" i="3"/>
  <c r="BH40" i="3"/>
  <c r="BH31" i="3"/>
  <c r="BE39" i="3"/>
  <c r="BE30" i="3"/>
  <c r="CM43" i="3"/>
  <c r="CM34" i="3"/>
  <c r="BV41" i="3"/>
  <c r="BV32" i="3"/>
  <c r="BW43" i="3"/>
  <c r="BW34" i="3"/>
  <c r="CA35" i="3"/>
  <c r="CA26" i="3"/>
  <c r="BE42" i="3"/>
  <c r="BE33" i="3"/>
  <c r="BT42" i="3"/>
  <c r="BT33" i="3"/>
  <c r="BY43" i="3"/>
  <c r="BY34" i="3"/>
  <c r="BH39" i="3"/>
  <c r="BH30" i="3"/>
  <c r="CL43" i="3"/>
  <c r="CL34" i="3"/>
  <c r="BT38" i="3"/>
  <c r="BT29" i="3"/>
  <c r="BG37" i="3"/>
  <c r="BG28" i="3"/>
  <c r="BY39" i="3"/>
  <c r="BY30" i="3"/>
  <c r="CA43" i="3"/>
  <c r="CA34" i="3"/>
  <c r="CC37" i="3"/>
  <c r="CC28" i="3"/>
  <c r="CH43" i="3"/>
  <c r="CH34" i="3"/>
  <c r="BE35" i="3"/>
  <c r="BE26" i="3"/>
  <c r="BE38" i="3"/>
  <c r="BE29" i="3"/>
  <c r="BY40" i="3"/>
  <c r="BY31" i="3"/>
  <c r="BF37" i="3"/>
  <c r="BF28" i="3"/>
  <c r="BW39" i="3"/>
  <c r="BW30" i="3"/>
  <c r="CK37" i="3"/>
  <c r="CK28" i="3"/>
  <c r="CW39" i="3"/>
  <c r="CW30" i="3"/>
  <c r="BX38" i="3"/>
  <c r="BX29" i="3"/>
  <c r="CY17" i="3"/>
  <c r="DL17" i="3" s="1"/>
  <c r="CL38" i="3"/>
  <c r="CL29" i="3"/>
  <c r="CY23" i="3"/>
  <c r="DL23" i="3" s="1"/>
  <c r="CY19" i="3"/>
  <c r="DL19" i="3" s="1"/>
  <c r="BY37" i="3"/>
  <c r="BY28" i="3"/>
  <c r="CM39" i="3"/>
  <c r="CM30" i="3"/>
  <c r="CM42" i="3"/>
  <c r="CM33" i="3"/>
  <c r="CM26" i="3"/>
  <c r="CM35" i="3"/>
  <c r="CA41" i="3"/>
  <c r="CA32" i="3"/>
  <c r="CC35" i="3"/>
  <c r="CC26" i="3"/>
  <c r="BZ40" i="3"/>
  <c r="BZ31" i="3"/>
  <c r="CB40" i="3"/>
  <c r="CB31" i="3"/>
  <c r="BE41" i="3"/>
  <c r="BE32" i="3"/>
  <c r="BG36" i="3"/>
  <c r="BG27" i="3"/>
  <c r="CB36" i="3"/>
  <c r="CB27" i="3"/>
  <c r="CB37" i="3"/>
  <c r="CB28" i="3"/>
  <c r="CC42" i="3"/>
  <c r="CC33" i="3"/>
  <c r="BT37" i="3"/>
  <c r="BT28" i="3"/>
  <c r="CH38" i="3"/>
  <c r="CH29" i="3"/>
  <c r="CH37" i="3"/>
  <c r="CH28" i="3"/>
  <c r="BV43" i="3"/>
  <c r="BV34" i="3"/>
  <c r="BV36" i="3"/>
  <c r="BV27" i="3"/>
  <c r="BF38" i="3"/>
  <c r="BF29" i="3"/>
  <c r="BX42" i="3"/>
  <c r="BX33" i="3"/>
  <c r="BY38" i="3"/>
  <c r="BY29" i="3"/>
  <c r="BZ43" i="3"/>
  <c r="BZ34" i="3"/>
  <c r="CA42" i="3"/>
  <c r="CA33" i="3"/>
  <c r="CB35" i="3"/>
  <c r="CB26" i="3"/>
  <c r="CC36" i="3"/>
  <c r="CC27" i="3"/>
  <c r="CK43" i="3"/>
  <c r="CK34" i="3"/>
  <c r="BH42" i="3"/>
  <c r="BH33" i="3"/>
  <c r="BH43" i="3"/>
  <c r="BH34" i="3"/>
  <c r="BF39" i="3"/>
  <c r="BF30" i="3"/>
  <c r="CL40" i="3"/>
  <c r="CL31" i="3"/>
  <c r="CL42" i="3"/>
  <c r="CL33" i="3"/>
  <c r="CL37" i="3"/>
  <c r="CL28" i="3"/>
  <c r="BY42" i="3"/>
  <c r="BY33" i="3"/>
  <c r="CM40" i="3"/>
  <c r="CM31" i="3"/>
  <c r="CM41" i="3"/>
  <c r="CM32" i="3"/>
  <c r="CM36" i="3"/>
  <c r="CM27" i="3"/>
  <c r="CA38" i="3"/>
  <c r="CA29" i="3"/>
  <c r="CC43" i="3"/>
  <c r="CC34" i="3"/>
  <c r="CC40" i="3"/>
  <c r="CC31" i="3"/>
  <c r="BG40" i="3"/>
  <c r="BG31" i="3"/>
  <c r="CB43" i="3"/>
  <c r="CB34" i="3"/>
  <c r="BW38" i="3"/>
  <c r="BW29" i="3"/>
  <c r="BW35" i="3"/>
  <c r="BW26" i="3"/>
  <c r="BZ41" i="3"/>
  <c r="BZ32" i="3"/>
  <c r="BZ38" i="3"/>
  <c r="BZ29" i="3"/>
  <c r="CA40" i="3"/>
  <c r="CA31" i="3"/>
  <c r="BT41" i="3"/>
  <c r="BT32" i="3"/>
  <c r="CH40" i="3"/>
  <c r="CH31" i="3"/>
  <c r="CH42" i="3"/>
  <c r="CH33" i="3"/>
  <c r="CH36" i="3"/>
  <c r="CH27" i="3"/>
  <c r="CA36" i="3"/>
  <c r="CA27" i="3"/>
  <c r="BV35" i="3"/>
  <c r="BV26" i="3"/>
  <c r="BE43" i="3"/>
  <c r="BE34" i="3"/>
  <c r="BV42" i="3"/>
  <c r="BV33" i="3"/>
  <c r="BE36" i="3"/>
  <c r="BE27" i="3"/>
  <c r="BF40" i="3"/>
  <c r="BF31" i="3"/>
  <c r="BW40" i="3"/>
  <c r="BW31" i="3"/>
  <c r="BW37" i="3"/>
  <c r="BW28" i="3"/>
  <c r="BX43" i="3"/>
  <c r="BX34" i="3"/>
  <c r="BG43" i="3"/>
  <c r="BG34" i="3"/>
  <c r="BZ42" i="3"/>
  <c r="BZ33" i="3"/>
  <c r="CB38" i="3"/>
  <c r="CB29" i="3"/>
  <c r="BY35" i="3"/>
  <c r="BY26" i="3"/>
  <c r="CC41" i="3"/>
  <c r="CC32" i="3"/>
  <c r="CC38" i="3"/>
  <c r="CC29" i="3"/>
  <c r="BV37" i="3"/>
  <c r="BV28" i="3"/>
  <c r="CK39" i="3"/>
  <c r="CK30" i="3"/>
  <c r="CK38" i="3"/>
  <c r="CK29" i="3"/>
  <c r="BH38" i="3"/>
  <c r="BH29" i="3"/>
  <c r="BV39" i="3"/>
  <c r="BV30" i="3"/>
  <c r="BH36" i="3"/>
  <c r="BH27" i="3"/>
  <c r="BH35" i="3"/>
  <c r="BH26" i="3"/>
  <c r="CX18" i="3"/>
  <c r="DK18" i="3" s="1"/>
  <c r="CY18" i="3"/>
  <c r="DL18" i="3" s="1"/>
  <c r="CZ19" i="3"/>
  <c r="DM19" i="3" s="1"/>
  <c r="CX20" i="3"/>
  <c r="DK20" i="3" s="1"/>
  <c r="CX25" i="6"/>
  <c r="DK25" i="6" s="1"/>
  <c r="CZ28" i="6"/>
  <c r="DM28" i="6" s="1"/>
  <c r="BK13" i="5"/>
  <c r="CX8" i="5"/>
  <c r="CX10" i="5"/>
  <c r="CX5" i="5"/>
  <c r="CY23" i="6"/>
  <c r="DL23" i="6" s="1"/>
  <c r="BJ10" i="5"/>
  <c r="CZ23" i="3"/>
  <c r="DM23" i="3" s="1"/>
  <c r="CZ22" i="6"/>
  <c r="DM22" i="6" s="1"/>
  <c r="CX5" i="6"/>
  <c r="CY24" i="3"/>
  <c r="DL24" i="3" s="1"/>
  <c r="CY20" i="6"/>
  <c r="DL20" i="6" s="1"/>
  <c r="CY19" i="6"/>
  <c r="DL19" i="6" s="1"/>
  <c r="CZ27" i="6"/>
  <c r="DM27" i="6" s="1"/>
  <c r="CX24" i="3"/>
  <c r="DK24" i="3" s="1"/>
  <c r="CY21" i="3"/>
  <c r="DL21" i="3" s="1"/>
  <c r="BR6" i="3"/>
  <c r="CY16" i="3"/>
  <c r="DL16" i="3" s="1"/>
  <c r="CZ24" i="3"/>
  <c r="DM24" i="3" s="1"/>
  <c r="CY20" i="3"/>
  <c r="DL20" i="3" s="1"/>
  <c r="DJ9" i="3"/>
  <c r="BQ9" i="3"/>
  <c r="DD5" i="3"/>
  <c r="J16" i="13"/>
  <c r="DB5" i="3"/>
  <c r="CU7" i="3"/>
  <c r="DB9" i="3"/>
  <c r="CW13" i="3"/>
  <c r="CW6" i="3"/>
  <c r="BP10" i="3"/>
  <c r="J15" i="13"/>
  <c r="DA13" i="3"/>
  <c r="DB12" i="3"/>
  <c r="DB7" i="3"/>
  <c r="DC5" i="3"/>
  <c r="DD6" i="3"/>
  <c r="BS15" i="3"/>
  <c r="BO7" i="3"/>
  <c r="DA9" i="3"/>
  <c r="DB8" i="3"/>
  <c r="DD13" i="3"/>
  <c r="DD10" i="3"/>
  <c r="DA10" i="3"/>
  <c r="DC10" i="3"/>
  <c r="DA6" i="3"/>
  <c r="DB13" i="3"/>
  <c r="DD7" i="3"/>
  <c r="CW5" i="3"/>
  <c r="BN13" i="3"/>
  <c r="CW12" i="3"/>
  <c r="BN6" i="3"/>
  <c r="DA12" i="3"/>
  <c r="DC8" i="3"/>
  <c r="DC12" i="3"/>
  <c r="DC13" i="3"/>
  <c r="BO11" i="3"/>
  <c r="DC6" i="3"/>
  <c r="DC7" i="3"/>
  <c r="DD12" i="3"/>
  <c r="BM12" i="3"/>
  <c r="CW8" i="3"/>
  <c r="DA5" i="3"/>
  <c r="DD8" i="3"/>
  <c r="DA7" i="3"/>
  <c r="DA8" i="3"/>
  <c r="DB10" i="3"/>
  <c r="DB6" i="3"/>
  <c r="BP5" i="3"/>
  <c r="CW10" i="3"/>
  <c r="BO8" i="3"/>
  <c r="J14" i="13"/>
  <c r="DC9" i="3"/>
  <c r="DD9" i="3"/>
  <c r="CW7" i="3"/>
  <c r="B14" i="13"/>
  <c r="CU23" i="5"/>
  <c r="DH23" i="5" s="1"/>
  <c r="BJ24" i="5"/>
  <c r="BK24" i="5"/>
  <c r="BJ15" i="5"/>
  <c r="BK15" i="5"/>
  <c r="BM9" i="6"/>
  <c r="BM17" i="6"/>
  <c r="BM17" i="3"/>
  <c r="BM21" i="3"/>
  <c r="BN20" i="3"/>
  <c r="BN5" i="3"/>
  <c r="BO28" i="6"/>
  <c r="BO7" i="6"/>
  <c r="BO16" i="3"/>
  <c r="BP12" i="6"/>
  <c r="BP22" i="6"/>
  <c r="BP6" i="3"/>
  <c r="BQ13" i="6"/>
  <c r="BQ10" i="3"/>
  <c r="BQ13" i="3"/>
  <c r="BM25" i="6"/>
  <c r="BM20" i="3"/>
  <c r="BN24" i="6"/>
  <c r="BN7" i="3"/>
  <c r="BO8" i="6"/>
  <c r="BO9" i="6"/>
  <c r="BO19" i="3"/>
  <c r="BP14" i="6"/>
  <c r="BP13" i="3"/>
  <c r="BP24" i="3"/>
  <c r="BQ27" i="6"/>
  <c r="BQ4" i="3"/>
  <c r="BQ15" i="3"/>
  <c r="BM12" i="6"/>
  <c r="BM26" i="6"/>
  <c r="BN5" i="6"/>
  <c r="BN16" i="3"/>
  <c r="BN19" i="3"/>
  <c r="BO19" i="6"/>
  <c r="BO5" i="3"/>
  <c r="BO10" i="3"/>
  <c r="BP17" i="6"/>
  <c r="BP23" i="3"/>
  <c r="BQ9" i="6"/>
  <c r="BQ6" i="3"/>
  <c r="BQ23" i="3"/>
  <c r="BM23" i="6"/>
  <c r="BM11" i="3"/>
  <c r="BN13" i="6"/>
  <c r="BN23" i="6"/>
  <c r="BN8" i="3"/>
  <c r="BN21" i="3"/>
  <c r="BO12" i="6"/>
  <c r="BO15" i="3"/>
  <c r="BO12" i="3"/>
  <c r="BP7" i="6"/>
  <c r="BP11" i="6"/>
  <c r="BQ22" i="6"/>
  <c r="BQ17" i="6"/>
  <c r="BQ11" i="3"/>
  <c r="P26" i="13"/>
  <c r="BJ6" i="5"/>
  <c r="BK6" i="5"/>
  <c r="BJ19" i="5"/>
  <c r="BK19" i="5"/>
  <c r="BK30" i="5" s="1"/>
  <c r="BM20" i="6"/>
  <c r="BM4" i="6"/>
  <c r="BM6" i="6"/>
  <c r="BN6" i="6"/>
  <c r="BN27" i="6"/>
  <c r="BN15" i="3"/>
  <c r="BO14" i="6"/>
  <c r="BO18" i="6"/>
  <c r="BO6" i="3"/>
  <c r="BP21" i="6"/>
  <c r="BP11" i="3"/>
  <c r="BP8" i="3"/>
  <c r="BQ25" i="6"/>
  <c r="BQ20" i="3"/>
  <c r="BQ21" i="3"/>
  <c r="BM10" i="6"/>
  <c r="BM19" i="3"/>
  <c r="BN4" i="3"/>
  <c r="BN23" i="3"/>
  <c r="BO17" i="6"/>
  <c r="BO20" i="6"/>
  <c r="BO18" i="3"/>
  <c r="BP23" i="6"/>
  <c r="BP21" i="3"/>
  <c r="BP12" i="3"/>
  <c r="BQ12" i="6"/>
  <c r="BQ12" i="3"/>
  <c r="BM28" i="6"/>
  <c r="BM21" i="6"/>
  <c r="BM9" i="3"/>
  <c r="BN11" i="6"/>
  <c r="BN8" i="6"/>
  <c r="BO26" i="6"/>
  <c r="BO13" i="3"/>
  <c r="BO5" i="6"/>
  <c r="BP26" i="6"/>
  <c r="BP18" i="6"/>
  <c r="BQ20" i="6"/>
  <c r="BQ16" i="3"/>
  <c r="BM7" i="6"/>
  <c r="BM6" i="3"/>
  <c r="BM23" i="3"/>
  <c r="BN4" i="6"/>
  <c r="BN18" i="3"/>
  <c r="BO21" i="6"/>
  <c r="BO23" i="3"/>
  <c r="BP25" i="6"/>
  <c r="BP9" i="3"/>
  <c r="BP16" i="3"/>
  <c r="BQ5" i="6"/>
  <c r="BQ8" i="3"/>
  <c r="BQ6" i="6"/>
  <c r="BJ17" i="5"/>
  <c r="BK17" i="5"/>
  <c r="BM5" i="6"/>
  <c r="BM8" i="3"/>
  <c r="BM5" i="3"/>
  <c r="BN7" i="6"/>
  <c r="BN19" i="6"/>
  <c r="BN17" i="3"/>
  <c r="BO23" i="6"/>
  <c r="BO9" i="3"/>
  <c r="BO24" i="3"/>
  <c r="BP6" i="6"/>
  <c r="BP19" i="3"/>
  <c r="BP4" i="3"/>
  <c r="BQ10" i="6"/>
  <c r="BQ26" i="6"/>
  <c r="BM11" i="6"/>
  <c r="BM19" i="6"/>
  <c r="BM7" i="3"/>
  <c r="BN9" i="6"/>
  <c r="BN12" i="3"/>
  <c r="BO4" i="6"/>
  <c r="BO27" i="6"/>
  <c r="BP24" i="6"/>
  <c r="BP4" i="6"/>
  <c r="BQ21" i="6"/>
  <c r="BQ24" i="3"/>
  <c r="BM13" i="6"/>
  <c r="BM4" i="3"/>
  <c r="BM24" i="6"/>
  <c r="BN22" i="6"/>
  <c r="BN14" i="6"/>
  <c r="BN24" i="3"/>
  <c r="BO11" i="6"/>
  <c r="BO21" i="3"/>
  <c r="BP7" i="3"/>
  <c r="BP18" i="3"/>
  <c r="BQ14" i="6"/>
  <c r="BQ17" i="3"/>
  <c r="BM18" i="6"/>
  <c r="BM16" i="3"/>
  <c r="BN28" i="6"/>
  <c r="BN25" i="6"/>
  <c r="BN21" i="6"/>
  <c r="BN11" i="3"/>
  <c r="BO13" i="6"/>
  <c r="BO25" i="6"/>
  <c r="BP10" i="6"/>
  <c r="BP17" i="3"/>
  <c r="BQ28" i="6"/>
  <c r="BQ8" i="6"/>
  <c r="BQ18" i="3"/>
  <c r="BJ12" i="5"/>
  <c r="BK12" i="5"/>
  <c r="BM8" i="6"/>
  <c r="BM18" i="3"/>
  <c r="BM13" i="3"/>
  <c r="BN18" i="6"/>
  <c r="BN10" i="3"/>
  <c r="BO17" i="3"/>
  <c r="BP27" i="6"/>
  <c r="BP20" i="6"/>
  <c r="BQ23" i="6"/>
  <c r="BQ19" i="6"/>
  <c r="BQ5" i="3"/>
  <c r="BM22" i="6"/>
  <c r="BM10" i="3"/>
  <c r="BM15" i="3"/>
  <c r="BN20" i="6"/>
  <c r="BN9" i="3"/>
  <c r="BO24" i="6"/>
  <c r="BP28" i="6"/>
  <c r="BP20" i="3"/>
  <c r="BQ18" i="6"/>
  <c r="BQ24" i="6"/>
  <c r="BQ7" i="3"/>
  <c r="BM27" i="6"/>
  <c r="BN26" i="6"/>
  <c r="BO10" i="6"/>
  <c r="BO22" i="6"/>
  <c r="BO20" i="3"/>
  <c r="BP8" i="6"/>
  <c r="BM24" i="3"/>
  <c r="BP19" i="6"/>
  <c r="BQ19" i="3"/>
  <c r="CX27" i="6"/>
  <c r="DK27" i="6" s="1"/>
  <c r="CX23" i="6"/>
  <c r="DK23" i="6" s="1"/>
  <c r="CZ17" i="3"/>
  <c r="DM17" i="3" s="1"/>
  <c r="CX9" i="3"/>
  <c r="CZ19" i="6"/>
  <c r="DM19" i="6" s="1"/>
  <c r="CX23" i="3"/>
  <c r="DK23" i="3" s="1"/>
  <c r="CZ16" i="3"/>
  <c r="DM16" i="3" s="1"/>
  <c r="CX19" i="3"/>
  <c r="DK19" i="3" s="1"/>
  <c r="CX16" i="3"/>
  <c r="DK16" i="3" s="1"/>
  <c r="CZ20" i="3"/>
  <c r="DM20" i="3" s="1"/>
  <c r="CZ21" i="3"/>
  <c r="DM21" i="3" s="1"/>
  <c r="CX17" i="3"/>
  <c r="DK17" i="3" s="1"/>
  <c r="CZ18" i="3"/>
  <c r="DM18" i="3" s="1"/>
  <c r="CX21" i="3"/>
  <c r="DK21" i="3" s="1"/>
  <c r="D26" i="13"/>
  <c r="CX8" i="3"/>
  <c r="BR7" i="6"/>
  <c r="CU23" i="3"/>
  <c r="DH23" i="3" s="1"/>
  <c r="J26" i="13"/>
  <c r="CG8" i="3"/>
  <c r="BK8" i="3"/>
  <c r="BL12" i="3"/>
  <c r="BK12" i="3"/>
  <c r="CG21" i="3"/>
  <c r="BK21" i="3"/>
  <c r="BL24" i="3"/>
  <c r="BK24" i="3"/>
  <c r="BL23" i="3"/>
  <c r="BK23" i="3"/>
  <c r="CG7" i="3"/>
  <c r="BK7" i="3"/>
  <c r="CG22" i="3"/>
  <c r="BK22" i="3"/>
  <c r="CG19" i="3"/>
  <c r="BK19" i="3"/>
  <c r="CG11" i="3"/>
  <c r="BK11" i="3"/>
  <c r="CG17" i="3"/>
  <c r="BK17" i="3"/>
  <c r="BL16" i="3"/>
  <c r="BK16" i="3"/>
  <c r="BL20" i="3"/>
  <c r="BK20" i="3"/>
  <c r="BL9" i="3"/>
  <c r="BK9" i="3"/>
  <c r="CG6" i="3"/>
  <c r="BK6" i="3"/>
  <c r="BL13" i="3"/>
  <c r="BK13" i="3"/>
  <c r="CG10" i="3"/>
  <c r="BK10" i="3"/>
  <c r="CG18" i="3"/>
  <c r="BK18" i="3"/>
  <c r="CZ11" i="5"/>
  <c r="CZ9" i="5"/>
  <c r="CX9" i="6"/>
  <c r="CX11" i="6"/>
  <c r="CU19" i="6"/>
  <c r="DH19" i="6" s="1"/>
  <c r="CY9" i="6"/>
  <c r="CY11" i="6"/>
  <c r="CU20" i="5"/>
  <c r="DH20" i="5" s="1"/>
  <c r="N15" i="13"/>
  <c r="P15" i="13"/>
  <c r="P14" i="13"/>
  <c r="N14" i="13"/>
  <c r="CX13" i="5"/>
  <c r="CX12" i="5"/>
  <c r="P16" i="13"/>
  <c r="N16" i="13"/>
  <c r="CZ12" i="5"/>
  <c r="CU24" i="6"/>
  <c r="DH24" i="6" s="1"/>
  <c r="CY14" i="6"/>
  <c r="CX10" i="6"/>
  <c r="CU21" i="6"/>
  <c r="DH21" i="6" s="1"/>
  <c r="CU7" i="6"/>
  <c r="CU13" i="6"/>
  <c r="CU26" i="6"/>
  <c r="DH26" i="6" s="1"/>
  <c r="CU25" i="6"/>
  <c r="DH25" i="6" s="1"/>
  <c r="B16" i="13"/>
  <c r="D14" i="13"/>
  <c r="D15" i="13"/>
  <c r="D16" i="13"/>
  <c r="B15" i="13"/>
  <c r="CX8" i="6"/>
  <c r="CU28" i="6"/>
  <c r="DH28" i="6" s="1"/>
  <c r="CU18" i="6"/>
  <c r="DH18" i="6" s="1"/>
  <c r="CZ8" i="6"/>
  <c r="CG16" i="3"/>
  <c r="BJ16" i="3"/>
  <c r="CG20" i="3"/>
  <c r="BJ20" i="3"/>
  <c r="CG9" i="3"/>
  <c r="BJ9" i="3"/>
  <c r="CG13" i="3"/>
  <c r="BJ13" i="3"/>
  <c r="CG12" i="3"/>
  <c r="BJ12" i="3"/>
  <c r="CG24" i="3"/>
  <c r="BJ24" i="3"/>
  <c r="CG23" i="3"/>
  <c r="BJ23" i="3"/>
  <c r="CZ5" i="3"/>
  <c r="BJ5" i="3"/>
  <c r="CU10" i="3"/>
  <c r="CU20" i="3"/>
  <c r="DH20" i="3" s="1"/>
  <c r="H16" i="13"/>
  <c r="H14" i="13"/>
  <c r="H15" i="13"/>
  <c r="CU11" i="5"/>
  <c r="CU13" i="5"/>
  <c r="CX12" i="3"/>
  <c r="CZ12" i="3"/>
  <c r="CY7" i="5"/>
  <c r="CX6" i="3"/>
  <c r="CX14" i="6"/>
  <c r="CX6" i="6"/>
  <c r="CY8" i="3"/>
  <c r="CZ7" i="5"/>
  <c r="CU10" i="6"/>
  <c r="CX6" i="5"/>
  <c r="CY7" i="6"/>
  <c r="CY5" i="6"/>
  <c r="CZ14" i="6"/>
  <c r="CU6" i="3"/>
  <c r="CX12" i="6"/>
  <c r="CU8" i="3"/>
  <c r="CU20" i="6"/>
  <c r="DH20" i="6" s="1"/>
  <c r="CX13" i="3"/>
  <c r="CZ9" i="6"/>
  <c r="CX10" i="3"/>
  <c r="CX7" i="3"/>
  <c r="CU18" i="3"/>
  <c r="DH18" i="3" s="1"/>
  <c r="CU19" i="3"/>
  <c r="DH19" i="3" s="1"/>
  <c r="CX13" i="6"/>
  <c r="CY5" i="3"/>
  <c r="CZ13" i="5"/>
  <c r="CU23" i="6"/>
  <c r="DH23" i="6" s="1"/>
  <c r="CU12" i="6"/>
  <c r="CU27" i="6"/>
  <c r="DH27" i="6" s="1"/>
  <c r="BR17" i="6"/>
  <c r="CX7" i="5"/>
  <c r="CZ10" i="6"/>
  <c r="CE18" i="5"/>
  <c r="BR9" i="3"/>
  <c r="CE9" i="3"/>
  <c r="CD11" i="6"/>
  <c r="CD8" i="5"/>
  <c r="BR4" i="6"/>
  <c r="CX7" i="6"/>
  <c r="CR5" i="6"/>
  <c r="CR27" i="6"/>
  <c r="DE27" i="6" s="1"/>
  <c r="CR8" i="6"/>
  <c r="CR10" i="6"/>
  <c r="CR14" i="6"/>
  <c r="CR19" i="6"/>
  <c r="DE19" i="6" s="1"/>
  <c r="CR22" i="6"/>
  <c r="DE22" i="6" s="1"/>
  <c r="CR11" i="6"/>
  <c r="CR23" i="6"/>
  <c r="DE23" i="6" s="1"/>
  <c r="CR24" i="6"/>
  <c r="DE24" i="6" s="1"/>
  <c r="CR25" i="6"/>
  <c r="DE25" i="6" s="1"/>
  <c r="CR26" i="6"/>
  <c r="DE26" i="6" s="1"/>
  <c r="CR21" i="6"/>
  <c r="DE21" i="6" s="1"/>
  <c r="CR18" i="6"/>
  <c r="DE18" i="6" s="1"/>
  <c r="CR7" i="6"/>
  <c r="CR28" i="6"/>
  <c r="DE28" i="6" s="1"/>
  <c r="CR20" i="6"/>
  <c r="DE20" i="6" s="1"/>
  <c r="CR13" i="6"/>
  <c r="CR6" i="6"/>
  <c r="CR9" i="6"/>
  <c r="CR12" i="6"/>
  <c r="CZ7" i="3"/>
  <c r="CZ10" i="5"/>
  <c r="BS25" i="6"/>
  <c r="CF25" i="6"/>
  <c r="DG25" i="6" s="1"/>
  <c r="DT25" i="6" s="1"/>
  <c r="CF23" i="5"/>
  <c r="DG23" i="5" s="1"/>
  <c r="DT23" i="5" s="1"/>
  <c r="BS7" i="6"/>
  <c r="CF7" i="6"/>
  <c r="BS9" i="3"/>
  <c r="CF9" i="3"/>
  <c r="BS11" i="6"/>
  <c r="CF11" i="6"/>
  <c r="CU8" i="6"/>
  <c r="CU11" i="6"/>
  <c r="CF21" i="5"/>
  <c r="DG21" i="5" s="1"/>
  <c r="DT21" i="5" s="1"/>
  <c r="CF22" i="5"/>
  <c r="DG22" i="5" s="1"/>
  <c r="DT22" i="5" s="1"/>
  <c r="BS10" i="3"/>
  <c r="CF10" i="3"/>
  <c r="CD5" i="6"/>
  <c r="BR8" i="6"/>
  <c r="CE8" i="6"/>
  <c r="CE5" i="5"/>
  <c r="BR11" i="3"/>
  <c r="CE11" i="3"/>
  <c r="BR19" i="3"/>
  <c r="CE19" i="3"/>
  <c r="BR4" i="3"/>
  <c r="CR16" i="5"/>
  <c r="DE16" i="5" s="1"/>
  <c r="CR22" i="5"/>
  <c r="DE22" i="5" s="1"/>
  <c r="CR21" i="5"/>
  <c r="DE21" i="5" s="1"/>
  <c r="CR13" i="5"/>
  <c r="CR20" i="5"/>
  <c r="DE20" i="5" s="1"/>
  <c r="CR7" i="5"/>
  <c r="CR5" i="5"/>
  <c r="CR23" i="5"/>
  <c r="DE23" i="5" s="1"/>
  <c r="CR6" i="5"/>
  <c r="CR24" i="5"/>
  <c r="DE24" i="5" s="1"/>
  <c r="CR11" i="5"/>
  <c r="CR12" i="5"/>
  <c r="CR9" i="5"/>
  <c r="CR10" i="5"/>
  <c r="CR8" i="5"/>
  <c r="CR17" i="5"/>
  <c r="DE17" i="5" s="1"/>
  <c r="CR18" i="5"/>
  <c r="DE18" i="5" s="1"/>
  <c r="CR19" i="5"/>
  <c r="DE19" i="5" s="1"/>
  <c r="CS18" i="5"/>
  <c r="CS13" i="5"/>
  <c r="CS10" i="5"/>
  <c r="CS7" i="5"/>
  <c r="CS22" i="5"/>
  <c r="CS19" i="5"/>
  <c r="CS16" i="5"/>
  <c r="CS11" i="5"/>
  <c r="CS8" i="5"/>
  <c r="CS20" i="5"/>
  <c r="CS23" i="5"/>
  <c r="CS24" i="5"/>
  <c r="CS21" i="5"/>
  <c r="CS12" i="5"/>
  <c r="CS9" i="5"/>
  <c r="CS6" i="5"/>
  <c r="CS17" i="5"/>
  <c r="CS5" i="5"/>
  <c r="CY10" i="3"/>
  <c r="CY13" i="6"/>
  <c r="CZ11" i="6"/>
  <c r="CZ12" i="6"/>
  <c r="BS19" i="3"/>
  <c r="CF19" i="3"/>
  <c r="DG19" i="3" s="1"/>
  <c r="DT19" i="3" s="1"/>
  <c r="CF16" i="5"/>
  <c r="DG16" i="5" s="1"/>
  <c r="DT16" i="5" s="1"/>
  <c r="CU11" i="3"/>
  <c r="CU24" i="3"/>
  <c r="DH24" i="3" s="1"/>
  <c r="BR25" i="6"/>
  <c r="CE25" i="6"/>
  <c r="BR10" i="6"/>
  <c r="CE10" i="6"/>
  <c r="BR19" i="6"/>
  <c r="CE19" i="6"/>
  <c r="CD11" i="5"/>
  <c r="CW11" i="5"/>
  <c r="BR13" i="6"/>
  <c r="CE13" i="6"/>
  <c r="BR5" i="3"/>
  <c r="CE5" i="3"/>
  <c r="CE20" i="5"/>
  <c r="BR10" i="3"/>
  <c r="CE10" i="3"/>
  <c r="BR8" i="3"/>
  <c r="CE8" i="3"/>
  <c r="CY7" i="3"/>
  <c r="CY9" i="3"/>
  <c r="CF24" i="5"/>
  <c r="DG24" i="5" s="1"/>
  <c r="DT24" i="5" s="1"/>
  <c r="CF20" i="5"/>
  <c r="DG20" i="5" s="1"/>
  <c r="DT20" i="5" s="1"/>
  <c r="BS4" i="6"/>
  <c r="BS24" i="3"/>
  <c r="CF24" i="3"/>
  <c r="DG24" i="3" s="1"/>
  <c r="DT24" i="3" s="1"/>
  <c r="BS12" i="3"/>
  <c r="CF12" i="3"/>
  <c r="DB11" i="5"/>
  <c r="CU22" i="5"/>
  <c r="DH22" i="5" s="1"/>
  <c r="CU10" i="5"/>
  <c r="CF9" i="5"/>
  <c r="DD11" i="3"/>
  <c r="CD12" i="6"/>
  <c r="BR21" i="6"/>
  <c r="CE21" i="6"/>
  <c r="BR20" i="6"/>
  <c r="CE20" i="6"/>
  <c r="CY9" i="5"/>
  <c r="CY13" i="5"/>
  <c r="CY6" i="5"/>
  <c r="CD14" i="6"/>
  <c r="CD9" i="3"/>
  <c r="CX11" i="3"/>
  <c r="CY11" i="3"/>
  <c r="CZ8" i="5"/>
  <c r="CF7" i="5"/>
  <c r="BS16" i="3"/>
  <c r="CF16" i="3"/>
  <c r="DG16" i="3" s="1"/>
  <c r="DT16" i="3" s="1"/>
  <c r="BS8" i="6"/>
  <c r="CF8" i="6"/>
  <c r="BS7" i="3"/>
  <c r="CF7" i="3"/>
  <c r="CD8" i="6"/>
  <c r="CE21" i="5"/>
  <c r="CE26" i="6"/>
  <c r="BR26" i="6"/>
  <c r="CE12" i="5"/>
  <c r="CD11" i="3"/>
  <c r="CX11" i="5"/>
  <c r="CY12" i="6"/>
  <c r="CY6" i="6"/>
  <c r="CZ9" i="3"/>
  <c r="CZ6" i="3"/>
  <c r="CZ5" i="6"/>
  <c r="BS21" i="6"/>
  <c r="CF21" i="6"/>
  <c r="DG21" i="6" s="1"/>
  <c r="DT21" i="6" s="1"/>
  <c r="CF22" i="6"/>
  <c r="DG22" i="6" s="1"/>
  <c r="DT22" i="6" s="1"/>
  <c r="BS22" i="6"/>
  <c r="DC11" i="5"/>
  <c r="CE19" i="5"/>
  <c r="CE11" i="5"/>
  <c r="CE23" i="5"/>
  <c r="CD10" i="5"/>
  <c r="CD13" i="3"/>
  <c r="BR21" i="3"/>
  <c r="CE21" i="3"/>
  <c r="CD6" i="3"/>
  <c r="CY12" i="3"/>
  <c r="CY13" i="3"/>
  <c r="CZ8" i="3"/>
  <c r="CF28" i="6"/>
  <c r="DG28" i="6" s="1"/>
  <c r="DT28" i="6" s="1"/>
  <c r="BS28" i="6"/>
  <c r="BS24" i="6"/>
  <c r="CF24" i="6"/>
  <c r="DG24" i="6" s="1"/>
  <c r="DT24" i="6" s="1"/>
  <c r="BS5" i="3"/>
  <c r="CF5" i="3"/>
  <c r="BS13" i="3"/>
  <c r="CF13" i="3"/>
  <c r="DC13" i="6"/>
  <c r="DD13" i="6"/>
  <c r="CU21" i="3"/>
  <c r="DH21" i="3" s="1"/>
  <c r="CU5" i="5"/>
  <c r="CU24" i="5"/>
  <c r="DH24" i="5" s="1"/>
  <c r="CU18" i="5"/>
  <c r="DH18" i="5" s="1"/>
  <c r="CU8" i="5"/>
  <c r="BS5" i="6"/>
  <c r="CF5" i="6"/>
  <c r="BS17" i="6"/>
  <c r="BR12" i="6"/>
  <c r="CE12" i="6"/>
  <c r="CD6" i="6"/>
  <c r="CD7" i="6"/>
  <c r="CE9" i="5"/>
  <c r="CD9" i="6"/>
  <c r="BR16" i="3"/>
  <c r="CE16" i="3"/>
  <c r="CX5" i="3"/>
  <c r="CR20" i="3"/>
  <c r="DE20" i="3" s="1"/>
  <c r="CR21" i="3"/>
  <c r="DE21" i="3" s="1"/>
  <c r="CR19" i="3"/>
  <c r="DE19" i="3" s="1"/>
  <c r="CR24" i="3"/>
  <c r="DE24" i="3" s="1"/>
  <c r="CR5" i="3"/>
  <c r="CR18" i="3"/>
  <c r="DE18" i="3" s="1"/>
  <c r="CR22" i="3"/>
  <c r="CR6" i="3"/>
  <c r="CR7" i="3"/>
  <c r="CR23" i="3"/>
  <c r="DE23" i="3" s="1"/>
  <c r="CR12" i="3"/>
  <c r="CR8" i="3"/>
  <c r="CR11" i="3"/>
  <c r="CR10" i="3"/>
  <c r="CR16" i="3"/>
  <c r="DE16" i="3" s="1"/>
  <c r="CR13" i="3"/>
  <c r="CR9" i="3"/>
  <c r="CR17" i="3"/>
  <c r="DE17" i="3" s="1"/>
  <c r="CY8" i="5"/>
  <c r="CY12" i="5"/>
  <c r="CE24" i="5"/>
  <c r="BR14" i="6"/>
  <c r="CE14" i="6"/>
  <c r="BR23" i="6"/>
  <c r="CE23" i="6"/>
  <c r="CE22" i="6"/>
  <c r="BR22" i="6"/>
  <c r="CE7" i="5"/>
  <c r="BR17" i="3"/>
  <c r="CE17" i="3"/>
  <c r="BR11" i="6"/>
  <c r="CE11" i="6"/>
  <c r="CE8" i="5"/>
  <c r="BR22" i="3"/>
  <c r="CE22" i="3"/>
  <c r="BR24" i="3"/>
  <c r="CE24" i="3"/>
  <c r="CS28" i="6"/>
  <c r="CS22" i="6"/>
  <c r="CS23" i="6"/>
  <c r="CS24" i="6"/>
  <c r="CS14" i="6"/>
  <c r="CS12" i="6"/>
  <c r="CS5" i="6"/>
  <c r="CS26" i="6"/>
  <c r="CS9" i="6"/>
  <c r="CS18" i="6"/>
  <c r="CS8" i="6"/>
  <c r="CS19" i="6"/>
  <c r="CS25" i="6"/>
  <c r="CS7" i="6"/>
  <c r="CS6" i="6"/>
  <c r="CS21" i="6"/>
  <c r="CS27" i="6"/>
  <c r="CS20" i="6"/>
  <c r="CS13" i="6"/>
  <c r="CS11" i="6"/>
  <c r="CS10" i="6"/>
  <c r="CF19" i="6"/>
  <c r="DG19" i="6" s="1"/>
  <c r="DT19" i="6" s="1"/>
  <c r="BS19" i="6"/>
  <c r="CF11" i="5"/>
  <c r="BS17" i="3"/>
  <c r="CF17" i="3"/>
  <c r="DG17" i="3" s="1"/>
  <c r="DT17" i="3" s="1"/>
  <c r="CF8" i="5"/>
  <c r="DB11" i="3"/>
  <c r="CU6" i="6"/>
  <c r="CU14" i="6"/>
  <c r="CF13" i="5"/>
  <c r="CF10" i="5"/>
  <c r="CE13" i="5"/>
  <c r="CD12" i="5"/>
  <c r="CD5" i="5"/>
  <c r="CE6" i="5"/>
  <c r="CX9" i="5"/>
  <c r="CZ6" i="6"/>
  <c r="CZ7" i="6"/>
  <c r="BS12" i="6"/>
  <c r="CF12" i="6"/>
  <c r="CF17" i="5"/>
  <c r="DG17" i="5" s="1"/>
  <c r="DT17" i="5" s="1"/>
  <c r="BS6" i="6"/>
  <c r="CF6" i="6"/>
  <c r="CF5" i="5"/>
  <c r="DA11" i="3"/>
  <c r="CF20" i="6"/>
  <c r="DG20" i="6" s="1"/>
  <c r="DT20" i="6" s="1"/>
  <c r="BS20" i="6"/>
  <c r="BS6" i="3"/>
  <c r="CF6" i="3"/>
  <c r="BS8" i="3"/>
  <c r="CF8" i="3"/>
  <c r="DB13" i="6"/>
  <c r="CU16" i="3"/>
  <c r="DH16" i="3" s="1"/>
  <c r="CU5" i="3"/>
  <c r="DH5" i="3" s="1"/>
  <c r="BS18" i="3"/>
  <c r="CF18" i="3"/>
  <c r="DG18" i="3" s="1"/>
  <c r="DT18" i="3" s="1"/>
  <c r="CU13" i="3"/>
  <c r="CD10" i="6"/>
  <c r="CW13" i="6"/>
  <c r="CD5" i="3"/>
  <c r="BR12" i="3"/>
  <c r="CE12" i="3"/>
  <c r="CE6" i="3"/>
  <c r="BS23" i="6"/>
  <c r="CF23" i="6"/>
  <c r="DG23" i="6" s="1"/>
  <c r="DT23" i="6" s="1"/>
  <c r="CF18" i="5"/>
  <c r="DG18" i="5" s="1"/>
  <c r="DT18" i="5" s="1"/>
  <c r="BS20" i="3"/>
  <c r="CF20" i="3"/>
  <c r="DG20" i="3" s="1"/>
  <c r="DT20" i="3" s="1"/>
  <c r="CF6" i="5"/>
  <c r="DC11" i="3"/>
  <c r="CU16" i="5"/>
  <c r="DH16" i="5" s="1"/>
  <c r="CU7" i="5"/>
  <c r="CU17" i="5"/>
  <c r="DH17" i="5" s="1"/>
  <c r="CU12" i="5"/>
  <c r="CZ13" i="3"/>
  <c r="CZ10" i="3"/>
  <c r="BS18" i="6"/>
  <c r="CF18" i="6"/>
  <c r="DG18" i="6" s="1"/>
  <c r="DT18" i="6" s="1"/>
  <c r="CE17" i="5"/>
  <c r="CD9" i="5"/>
  <c r="BR7" i="3"/>
  <c r="CE7" i="3"/>
  <c r="BR23" i="3"/>
  <c r="CE23" i="3"/>
  <c r="BR9" i="6"/>
  <c r="CE9" i="6"/>
  <c r="BR20" i="3"/>
  <c r="CE20" i="3"/>
  <c r="CY6" i="3"/>
  <c r="CY10" i="5"/>
  <c r="CY11" i="5"/>
  <c r="BR28" i="6"/>
  <c r="CE28" i="6"/>
  <c r="BR24" i="6"/>
  <c r="CE24" i="6"/>
  <c r="CD7" i="5"/>
  <c r="BS10" i="6"/>
  <c r="CF10" i="6"/>
  <c r="CF19" i="5"/>
  <c r="DG19" i="5" s="1"/>
  <c r="DT19" i="5" s="1"/>
  <c r="DA11" i="5"/>
  <c r="DA13" i="6"/>
  <c r="BS13" i="6"/>
  <c r="CF13" i="6"/>
  <c r="CU5" i="6"/>
  <c r="CU22" i="6"/>
  <c r="DH22" i="6" s="1"/>
  <c r="CF12" i="5"/>
  <c r="BS23" i="3"/>
  <c r="CF23" i="3"/>
  <c r="DG23" i="3" s="1"/>
  <c r="DT23" i="3" s="1"/>
  <c r="BR5" i="6"/>
  <c r="CE5" i="6"/>
  <c r="CD13" i="5"/>
  <c r="CE16" i="5"/>
  <c r="CW11" i="3"/>
  <c r="BR18" i="6"/>
  <c r="CE18" i="6"/>
  <c r="CD6" i="5"/>
  <c r="CE22" i="5"/>
  <c r="CY10" i="6"/>
  <c r="CZ13" i="6"/>
  <c r="CF27" i="6"/>
  <c r="DG27" i="6" s="1"/>
  <c r="DT27" i="6" s="1"/>
  <c r="BS27" i="6"/>
  <c r="BS9" i="6"/>
  <c r="CF9" i="6"/>
  <c r="BS11" i="3"/>
  <c r="CF11" i="3"/>
  <c r="BS4" i="3"/>
  <c r="CD13" i="6"/>
  <c r="CE10" i="5"/>
  <c r="BR13" i="3"/>
  <c r="CE13" i="3"/>
  <c r="CD12" i="3"/>
  <c r="CD10" i="3"/>
  <c r="CD8" i="3"/>
  <c r="CZ11" i="3"/>
  <c r="BS14" i="6"/>
  <c r="CF14" i="6"/>
  <c r="BS21" i="3"/>
  <c r="CF21" i="3"/>
  <c r="DG21" i="3" s="1"/>
  <c r="DT21" i="3" s="1"/>
  <c r="CU12" i="3"/>
  <c r="CU22" i="3"/>
  <c r="DH22" i="3" s="1"/>
  <c r="CU9" i="3"/>
  <c r="DH9" i="3" s="1"/>
  <c r="CU17" i="3"/>
  <c r="DH17" i="3" s="1"/>
  <c r="CU6" i="5"/>
  <c r="CU19" i="5"/>
  <c r="DH19" i="5" s="1"/>
  <c r="CU21" i="5"/>
  <c r="DH21" i="5" s="1"/>
  <c r="BS26" i="6"/>
  <c r="CF26" i="6"/>
  <c r="DG26" i="6" s="1"/>
  <c r="DT26" i="6" s="1"/>
  <c r="DD11" i="5"/>
  <c r="CE27" i="6"/>
  <c r="BR27" i="6"/>
  <c r="BR6" i="6"/>
  <c r="CE6" i="6"/>
  <c r="CE7" i="6"/>
  <c r="CD7" i="3"/>
  <c r="BR15" i="3"/>
  <c r="BR18" i="3"/>
  <c r="CE18" i="3"/>
  <c r="CS20" i="3"/>
  <c r="CS24" i="3"/>
  <c r="CS19" i="3"/>
  <c r="CS7" i="3"/>
  <c r="CS18" i="3"/>
  <c r="CS23" i="3"/>
  <c r="CS5" i="3"/>
  <c r="CS22" i="3"/>
  <c r="CS6" i="3"/>
  <c r="CS21" i="3"/>
  <c r="CS11" i="3"/>
  <c r="CS10" i="3"/>
  <c r="CS8" i="3"/>
  <c r="CS13" i="3"/>
  <c r="CS12" i="3"/>
  <c r="CS9" i="3"/>
  <c r="CS17" i="3"/>
  <c r="CS16" i="3"/>
  <c r="CY5" i="5"/>
  <c r="BO44" i="5" l="1"/>
  <c r="BP41" i="5"/>
  <c r="BM28" i="5"/>
  <c r="BM45" i="5"/>
  <c r="BM35" i="5"/>
  <c r="BQ37" i="5"/>
  <c r="BR34" i="5"/>
  <c r="CG27" i="5"/>
  <c r="CG31" i="5"/>
  <c r="BO35" i="5"/>
  <c r="BQ28" i="5"/>
  <c r="BR29" i="5"/>
  <c r="CG39" i="5"/>
  <c r="Q21" i="13"/>
  <c r="BR31" i="5"/>
  <c r="J36" i="13"/>
  <c r="CG49" i="6"/>
  <c r="BM38" i="5"/>
  <c r="BN35" i="5"/>
  <c r="N23" i="13"/>
  <c r="P23" i="13"/>
  <c r="BO45" i="5"/>
  <c r="P21" i="13"/>
  <c r="J32" i="13"/>
  <c r="CG35" i="6"/>
  <c r="P24" i="13"/>
  <c r="N24" i="13"/>
  <c r="Q18" i="13"/>
  <c r="P18" i="13"/>
  <c r="N18" i="13"/>
  <c r="BN41" i="5"/>
  <c r="N21" i="13"/>
  <c r="Q19" i="13"/>
  <c r="P19" i="13"/>
  <c r="N19" i="13"/>
  <c r="BP39" i="5"/>
  <c r="Q57" i="13"/>
  <c r="N57" i="13"/>
  <c r="P57" i="13"/>
  <c r="P20" i="13"/>
  <c r="Q20" i="13"/>
  <c r="N20" i="13"/>
  <c r="N22" i="13"/>
  <c r="Q22" i="13"/>
  <c r="P22" i="13"/>
  <c r="BO39" i="5"/>
  <c r="BQ29" i="5"/>
  <c r="BN32" i="5"/>
  <c r="BN28" i="5"/>
  <c r="CG33" i="5"/>
  <c r="BP31" i="5"/>
  <c r="BN45" i="5"/>
  <c r="BS30" i="5"/>
  <c r="BN31" i="5"/>
  <c r="BR44" i="5"/>
  <c r="BM31" i="5"/>
  <c r="CG38" i="5"/>
  <c r="CG28" i="5"/>
  <c r="CG40" i="5"/>
  <c r="CG42" i="5"/>
  <c r="CG32" i="5"/>
  <c r="CG35" i="5"/>
  <c r="CG45" i="5"/>
  <c r="BP35" i="5"/>
  <c r="CG34" i="5"/>
  <c r="CG44" i="5"/>
  <c r="BR42" i="5"/>
  <c r="BR32" i="5"/>
  <c r="BP37" i="5"/>
  <c r="BP27" i="5"/>
  <c r="BP44" i="5"/>
  <c r="BP34" i="5"/>
  <c r="BM34" i="5"/>
  <c r="BM44" i="5"/>
  <c r="BS27" i="5"/>
  <c r="BS37" i="5"/>
  <c r="BN26" i="5"/>
  <c r="BN36" i="5"/>
  <c r="BM26" i="5"/>
  <c r="BM36" i="5"/>
  <c r="BQ39" i="5"/>
  <c r="BO34" i="5"/>
  <c r="BQ33" i="5"/>
  <c r="BQ43" i="5"/>
  <c r="BO28" i="5"/>
  <c r="BO38" i="5"/>
  <c r="BO43" i="5"/>
  <c r="BO33" i="5"/>
  <c r="BP28" i="5"/>
  <c r="BP38" i="5"/>
  <c r="BS36" i="5"/>
  <c r="BS26" i="5"/>
  <c r="BN27" i="5"/>
  <c r="BN37" i="5"/>
  <c r="BN42" i="5"/>
  <c r="BN43" i="5"/>
  <c r="BN33" i="5"/>
  <c r="BR39" i="5"/>
  <c r="BO27" i="5"/>
  <c r="BO37" i="5"/>
  <c r="BS31" i="5"/>
  <c r="BS41" i="5"/>
  <c r="BQ38" i="5"/>
  <c r="BR26" i="5"/>
  <c r="BR36" i="5"/>
  <c r="BM42" i="5"/>
  <c r="BM32" i="5"/>
  <c r="BO36" i="5"/>
  <c r="BO26" i="5"/>
  <c r="BS28" i="5"/>
  <c r="BS38" i="5"/>
  <c r="BS35" i="5"/>
  <c r="BS45" i="5"/>
  <c r="BP40" i="5"/>
  <c r="BP30" i="5"/>
  <c r="BM33" i="5"/>
  <c r="BM43" i="5"/>
  <c r="BM37" i="5"/>
  <c r="BM27" i="5"/>
  <c r="BQ26" i="5"/>
  <c r="BQ36" i="5"/>
  <c r="BM29" i="5"/>
  <c r="BM39" i="5"/>
  <c r="BQ45" i="5"/>
  <c r="BQ35" i="5"/>
  <c r="BM30" i="5"/>
  <c r="BM40" i="5"/>
  <c r="BO29" i="5"/>
  <c r="BR45" i="5"/>
  <c r="BQ32" i="5"/>
  <c r="BN40" i="5"/>
  <c r="BP43" i="5"/>
  <c r="BQ44" i="5"/>
  <c r="BQ30" i="5"/>
  <c r="BQ40" i="5"/>
  <c r="BN34" i="5"/>
  <c r="BN44" i="5"/>
  <c r="BR27" i="5"/>
  <c r="BR37" i="5"/>
  <c r="BO40" i="5"/>
  <c r="BO30" i="5"/>
  <c r="BO32" i="5"/>
  <c r="BO42" i="5"/>
  <c r="BO31" i="5"/>
  <c r="BO41" i="5"/>
  <c r="BR30" i="5"/>
  <c r="BR40" i="5"/>
  <c r="BP32" i="5"/>
  <c r="BP42" i="5"/>
  <c r="BR38" i="5"/>
  <c r="BR28" i="5"/>
  <c r="BS39" i="5"/>
  <c r="BS29" i="5"/>
  <c r="BQ41" i="5"/>
  <c r="BQ31" i="5"/>
  <c r="BN39" i="5"/>
  <c r="BN29" i="5"/>
  <c r="BR43" i="5"/>
  <c r="BR33" i="5"/>
  <c r="CG31" i="6"/>
  <c r="J33" i="13"/>
  <c r="J38" i="13"/>
  <c r="J34" i="13"/>
  <c r="H29" i="13"/>
  <c r="K57" i="13"/>
  <c r="H57" i="13"/>
  <c r="J57" i="13"/>
  <c r="J35" i="13"/>
  <c r="J31" i="13"/>
  <c r="J37" i="13"/>
  <c r="D57" i="13"/>
  <c r="B57" i="13"/>
  <c r="E57" i="13"/>
  <c r="CG44" i="6"/>
  <c r="CG43" i="6"/>
  <c r="P37" i="13"/>
  <c r="DC33" i="5"/>
  <c r="DC43" i="5"/>
  <c r="DM8" i="5"/>
  <c r="CZ30" i="5"/>
  <c r="CZ40" i="5"/>
  <c r="DM13" i="5"/>
  <c r="CZ35" i="5"/>
  <c r="CZ45" i="5"/>
  <c r="BJ26" i="5"/>
  <c r="BJ36" i="5"/>
  <c r="DP10" i="5"/>
  <c r="DC32" i="5"/>
  <c r="DC42" i="5"/>
  <c r="DM6" i="5"/>
  <c r="CZ28" i="5"/>
  <c r="CZ38" i="5"/>
  <c r="BK27" i="5"/>
  <c r="BK37" i="5"/>
  <c r="DP8" i="5"/>
  <c r="DC30" i="5"/>
  <c r="DC40" i="5"/>
  <c r="CE34" i="5"/>
  <c r="CE44" i="5"/>
  <c r="CD33" i="5"/>
  <c r="CD43" i="5"/>
  <c r="CS31" i="5"/>
  <c r="CS41" i="5"/>
  <c r="CR31" i="5"/>
  <c r="CR41" i="5"/>
  <c r="CR28" i="5"/>
  <c r="CR38" i="5"/>
  <c r="DM12" i="5"/>
  <c r="CZ34" i="5"/>
  <c r="CZ44" i="5"/>
  <c r="DK12" i="5"/>
  <c r="CX34" i="5"/>
  <c r="CX44" i="5"/>
  <c r="DM11" i="5"/>
  <c r="CZ33" i="5"/>
  <c r="CZ43" i="5"/>
  <c r="BK34" i="5"/>
  <c r="BK44" i="5"/>
  <c r="BK28" i="5"/>
  <c r="BK38" i="5"/>
  <c r="BJ32" i="5"/>
  <c r="BJ42" i="5"/>
  <c r="DK8" i="5"/>
  <c r="CX30" i="5"/>
  <c r="CX40" i="5"/>
  <c r="BK29" i="5"/>
  <c r="BK39" i="5"/>
  <c r="DQ10" i="5"/>
  <c r="DD32" i="5"/>
  <c r="DD42" i="5"/>
  <c r="DQ9" i="5"/>
  <c r="DD31" i="5"/>
  <c r="DD41" i="5"/>
  <c r="DO6" i="5"/>
  <c r="DB28" i="5"/>
  <c r="DB38" i="5"/>
  <c r="DO12" i="5"/>
  <c r="DB34" i="5"/>
  <c r="DB44" i="5"/>
  <c r="DJ12" i="5"/>
  <c r="CW34" i="5"/>
  <c r="CW44" i="5"/>
  <c r="BK31" i="5"/>
  <c r="BK41" i="5"/>
  <c r="DD29" i="5"/>
  <c r="DD39" i="5"/>
  <c r="DN6" i="5"/>
  <c r="DA28" i="5"/>
  <c r="DA38" i="5"/>
  <c r="DQ8" i="5"/>
  <c r="DD30" i="5"/>
  <c r="DD40" i="5"/>
  <c r="DB39" i="5"/>
  <c r="DB29" i="5"/>
  <c r="DC29" i="5"/>
  <c r="DC39" i="5"/>
  <c r="CS28" i="5"/>
  <c r="CS38" i="5"/>
  <c r="CS33" i="5"/>
  <c r="CS43" i="5"/>
  <c r="CE27" i="5"/>
  <c r="CE37" i="5"/>
  <c r="DK6" i="5"/>
  <c r="CX28" i="5"/>
  <c r="CX38" i="5"/>
  <c r="DP29" i="5"/>
  <c r="DP39" i="5"/>
  <c r="DM9" i="5"/>
  <c r="CZ31" i="5"/>
  <c r="CZ41" i="5"/>
  <c r="DK10" i="5"/>
  <c r="CX32" i="5"/>
  <c r="CX42" i="5"/>
  <c r="DH9" i="5"/>
  <c r="CU31" i="5"/>
  <c r="CU41" i="5"/>
  <c r="DP12" i="5"/>
  <c r="DC34" i="5"/>
  <c r="DC44" i="5"/>
  <c r="DQ12" i="5"/>
  <c r="DD34" i="5"/>
  <c r="DD44" i="5"/>
  <c r="DN10" i="5"/>
  <c r="DA32" i="5"/>
  <c r="DA42" i="5"/>
  <c r="BL30" i="5"/>
  <c r="BL40" i="5"/>
  <c r="DJ10" i="5"/>
  <c r="CW32" i="5"/>
  <c r="CW42" i="5"/>
  <c r="CE32" i="5"/>
  <c r="CE42" i="5"/>
  <c r="CD45" i="5"/>
  <c r="CD35" i="5"/>
  <c r="CE35" i="5"/>
  <c r="CE45" i="5"/>
  <c r="DG13" i="5"/>
  <c r="CF35" i="5"/>
  <c r="CF45" i="5"/>
  <c r="CD32" i="5"/>
  <c r="CD42" i="5"/>
  <c r="CS32" i="5"/>
  <c r="CS42" i="5"/>
  <c r="CD29" i="5"/>
  <c r="CD39" i="5"/>
  <c r="CD31" i="5"/>
  <c r="CD41" i="5"/>
  <c r="DG5" i="5"/>
  <c r="CF27" i="5"/>
  <c r="CF37" i="5"/>
  <c r="CD27" i="5"/>
  <c r="CD37" i="5"/>
  <c r="DG8" i="5"/>
  <c r="CF30" i="5"/>
  <c r="CF40" i="5"/>
  <c r="DL12" i="5"/>
  <c r="CY34" i="5"/>
  <c r="CY44" i="5"/>
  <c r="DH5" i="5"/>
  <c r="CU27" i="5"/>
  <c r="CU37" i="5"/>
  <c r="CX33" i="5"/>
  <c r="CX43" i="5"/>
  <c r="DL13" i="5"/>
  <c r="CY35" i="5"/>
  <c r="CY45" i="5"/>
  <c r="N36" i="13"/>
  <c r="DB33" i="5"/>
  <c r="DB43" i="5"/>
  <c r="CS27" i="5"/>
  <c r="CS37" i="5"/>
  <c r="CS34" i="5"/>
  <c r="CS44" i="5"/>
  <c r="CS35" i="5"/>
  <c r="CS45" i="5"/>
  <c r="CR34" i="5"/>
  <c r="CR44" i="5"/>
  <c r="CR35" i="5"/>
  <c r="CR45" i="5"/>
  <c r="DM10" i="5"/>
  <c r="CZ32" i="5"/>
  <c r="CZ42" i="5"/>
  <c r="CZ29" i="5"/>
  <c r="CZ39" i="5"/>
  <c r="DH13" i="5"/>
  <c r="CU35" i="5"/>
  <c r="CU45" i="5"/>
  <c r="DK13" i="5"/>
  <c r="CX35" i="5"/>
  <c r="CX45" i="5"/>
  <c r="DN29" i="5"/>
  <c r="DN39" i="5"/>
  <c r="BJ34" i="5"/>
  <c r="BJ44" i="5"/>
  <c r="BJ28" i="5"/>
  <c r="BJ38" i="5"/>
  <c r="BK45" i="5"/>
  <c r="BK35" i="5"/>
  <c r="BK33" i="5"/>
  <c r="BK43" i="5"/>
  <c r="DJ9" i="5"/>
  <c r="CW31" i="5"/>
  <c r="CW41" i="5"/>
  <c r="DN5" i="5"/>
  <c r="DA27" i="5"/>
  <c r="DA37" i="5"/>
  <c r="DJ8" i="5"/>
  <c r="CW30" i="5"/>
  <c r="CW40" i="5"/>
  <c r="BJ35" i="5"/>
  <c r="BJ45" i="5"/>
  <c r="DO10" i="5"/>
  <c r="DB32" i="5"/>
  <c r="DB42" i="5"/>
  <c r="BJ40" i="5"/>
  <c r="DO13" i="5"/>
  <c r="DB35" i="5"/>
  <c r="DB45" i="5"/>
  <c r="DN12" i="5"/>
  <c r="DA34" i="5"/>
  <c r="DA44" i="5"/>
  <c r="DN8" i="5"/>
  <c r="DA30" i="5"/>
  <c r="DA40" i="5"/>
  <c r="DQ13" i="5"/>
  <c r="DD35" i="5"/>
  <c r="DD45" i="5"/>
  <c r="DJ13" i="5"/>
  <c r="CW35" i="5"/>
  <c r="CW45" i="5"/>
  <c r="DQ5" i="5"/>
  <c r="DD27" i="5"/>
  <c r="DD37" i="5"/>
  <c r="DM5" i="5"/>
  <c r="CZ27" i="5"/>
  <c r="CZ37" i="5"/>
  <c r="BK40" i="5"/>
  <c r="DH6" i="5"/>
  <c r="CU28" i="5"/>
  <c r="CU38" i="5"/>
  <c r="DL10" i="5"/>
  <c r="CY32" i="5"/>
  <c r="CY42" i="5"/>
  <c r="CE28" i="5"/>
  <c r="CE38" i="5"/>
  <c r="DH10" i="5"/>
  <c r="CU32" i="5"/>
  <c r="CU42" i="5"/>
  <c r="N31" i="13"/>
  <c r="CW33" i="5"/>
  <c r="CW43" i="5"/>
  <c r="CS29" i="5"/>
  <c r="CS39" i="5"/>
  <c r="CR32" i="5"/>
  <c r="CR42" i="5"/>
  <c r="CR29" i="5"/>
  <c r="CR39" i="5"/>
  <c r="DO29" i="5"/>
  <c r="DO39" i="5"/>
  <c r="DQ29" i="5"/>
  <c r="DQ39" i="5"/>
  <c r="DP9" i="5"/>
  <c r="DC31" i="5"/>
  <c r="DC41" i="5"/>
  <c r="DP5" i="5"/>
  <c r="DC27" i="5"/>
  <c r="DC37" i="5"/>
  <c r="P35" i="13"/>
  <c r="DA33" i="5"/>
  <c r="DA43" i="5"/>
  <c r="DH12" i="5"/>
  <c r="CU34" i="5"/>
  <c r="CU44" i="5"/>
  <c r="CF33" i="5"/>
  <c r="CF43" i="5"/>
  <c r="CE29" i="5"/>
  <c r="CE39" i="5"/>
  <c r="CE33" i="5"/>
  <c r="CE43" i="5"/>
  <c r="DL6" i="5"/>
  <c r="CY28" i="5"/>
  <c r="CY38" i="5"/>
  <c r="DL5" i="5"/>
  <c r="CY27" i="5"/>
  <c r="CY37" i="5"/>
  <c r="N38" i="13"/>
  <c r="DD33" i="5"/>
  <c r="DD43" i="5"/>
  <c r="CD28" i="5"/>
  <c r="CD38" i="5"/>
  <c r="DG12" i="5"/>
  <c r="CF34" i="5"/>
  <c r="CF44" i="5"/>
  <c r="CY33" i="5"/>
  <c r="CY43" i="5"/>
  <c r="CU29" i="5"/>
  <c r="CU39" i="5"/>
  <c r="DG6" i="5"/>
  <c r="CF28" i="5"/>
  <c r="CF38" i="5"/>
  <c r="DK9" i="5"/>
  <c r="CX31" i="5"/>
  <c r="CX41" i="5"/>
  <c r="CD34" i="5"/>
  <c r="CD44" i="5"/>
  <c r="DG10" i="5"/>
  <c r="CF32" i="5"/>
  <c r="CF42" i="5"/>
  <c r="CE30" i="5"/>
  <c r="CE40" i="5"/>
  <c r="DL8" i="5"/>
  <c r="CY30" i="5"/>
  <c r="CY40" i="5"/>
  <c r="CE31" i="5"/>
  <c r="CE41" i="5"/>
  <c r="DH8" i="5"/>
  <c r="CU30" i="5"/>
  <c r="CU40" i="5"/>
  <c r="DG7" i="5"/>
  <c r="DT7" i="5" s="1"/>
  <c r="CF29" i="5"/>
  <c r="CF39" i="5"/>
  <c r="DL9" i="5"/>
  <c r="CY31" i="5"/>
  <c r="CY41" i="5"/>
  <c r="DG9" i="5"/>
  <c r="CF31" i="5"/>
  <c r="CF41" i="5"/>
  <c r="CS30" i="5"/>
  <c r="CS40" i="5"/>
  <c r="CR30" i="5"/>
  <c r="CR40" i="5"/>
  <c r="CR33" i="5"/>
  <c r="CR43" i="5"/>
  <c r="CR27" i="5"/>
  <c r="CR37" i="5"/>
  <c r="CD30" i="5"/>
  <c r="CD40" i="5"/>
  <c r="CX29" i="5"/>
  <c r="CX39" i="5"/>
  <c r="CY29" i="5"/>
  <c r="CY39" i="5"/>
  <c r="DH11" i="5"/>
  <c r="CU33" i="5"/>
  <c r="CU43" i="5"/>
  <c r="DJ29" i="5"/>
  <c r="DJ39" i="5"/>
  <c r="BK26" i="5"/>
  <c r="BK36" i="5"/>
  <c r="DK5" i="5"/>
  <c r="CX27" i="5"/>
  <c r="CX37" i="5"/>
  <c r="DN9" i="5"/>
  <c r="DA31" i="5"/>
  <c r="DA41" i="5"/>
  <c r="DO8" i="5"/>
  <c r="DB30" i="5"/>
  <c r="DB40" i="5"/>
  <c r="DO9" i="5"/>
  <c r="DB31" i="5"/>
  <c r="DB41" i="5"/>
  <c r="DP13" i="5"/>
  <c r="DC35" i="5"/>
  <c r="DC45" i="5"/>
  <c r="DJ6" i="5"/>
  <c r="CW28" i="5"/>
  <c r="CW38" i="5"/>
  <c r="BK32" i="5"/>
  <c r="BK42" i="5"/>
  <c r="DP6" i="5"/>
  <c r="DC28" i="5"/>
  <c r="DC38" i="5"/>
  <c r="CW29" i="5"/>
  <c r="CW39" i="5"/>
  <c r="BJ30" i="5"/>
  <c r="DQ6" i="5"/>
  <c r="DD28" i="5"/>
  <c r="DD38" i="5"/>
  <c r="DJ5" i="5"/>
  <c r="CW27" i="5"/>
  <c r="CW37" i="5"/>
  <c r="DO5" i="5"/>
  <c r="DB27" i="5"/>
  <c r="DB37" i="5"/>
  <c r="DN13" i="5"/>
  <c r="DA35" i="5"/>
  <c r="DA45" i="5"/>
  <c r="DA29" i="5"/>
  <c r="DA39" i="5"/>
  <c r="CG48" i="6"/>
  <c r="CG41" i="6"/>
  <c r="CG34" i="6"/>
  <c r="CG47" i="6"/>
  <c r="CG39" i="6"/>
  <c r="DJ33" i="6"/>
  <c r="DJ44" i="6"/>
  <c r="BR31" i="6"/>
  <c r="BR42" i="6"/>
  <c r="CD38" i="6"/>
  <c r="CD49" i="6"/>
  <c r="CF38" i="6"/>
  <c r="CF49" i="6"/>
  <c r="CE35" i="6"/>
  <c r="CE46" i="6"/>
  <c r="BR33" i="6"/>
  <c r="BR44" i="6"/>
  <c r="CR32" i="6"/>
  <c r="CR43" i="6"/>
  <c r="DL33" i="6"/>
  <c r="DL44" i="6"/>
  <c r="BQ39" i="6"/>
  <c r="BQ50" i="6"/>
  <c r="BP32" i="6"/>
  <c r="BP43" i="6"/>
  <c r="BK35" i="6"/>
  <c r="BK46" i="6"/>
  <c r="DQ10" i="6"/>
  <c r="DD35" i="6"/>
  <c r="DD46" i="6"/>
  <c r="DQ12" i="6"/>
  <c r="DD37" i="6"/>
  <c r="DD48" i="6"/>
  <c r="DP12" i="6"/>
  <c r="DC37" i="6"/>
  <c r="DC48" i="6"/>
  <c r="DQ11" i="6"/>
  <c r="DD36" i="6"/>
  <c r="DD47" i="6"/>
  <c r="DN9" i="6"/>
  <c r="DA34" i="6"/>
  <c r="DA45" i="6"/>
  <c r="DJ14" i="6"/>
  <c r="CW39" i="6"/>
  <c r="CW50" i="6"/>
  <c r="DO12" i="6"/>
  <c r="DB37" i="6"/>
  <c r="DB48" i="6"/>
  <c r="DP6" i="6"/>
  <c r="DC31" i="6"/>
  <c r="DC42" i="6"/>
  <c r="DO11" i="6"/>
  <c r="DB36" i="6"/>
  <c r="DB47" i="6"/>
  <c r="DN14" i="6"/>
  <c r="DA39" i="6"/>
  <c r="DA50" i="6"/>
  <c r="BS39" i="6"/>
  <c r="BS50" i="6"/>
  <c r="BS34" i="6"/>
  <c r="BS45" i="6"/>
  <c r="DL10" i="6"/>
  <c r="CY35" i="6"/>
  <c r="CY46" i="6"/>
  <c r="BS38" i="6"/>
  <c r="BS49" i="6"/>
  <c r="BR34" i="6"/>
  <c r="BR45" i="6"/>
  <c r="D36" i="13"/>
  <c r="DB38" i="6"/>
  <c r="DB49" i="6"/>
  <c r="DG6" i="6"/>
  <c r="CF31" i="6"/>
  <c r="CF42" i="6"/>
  <c r="DG12" i="6"/>
  <c r="CF37" i="6"/>
  <c r="CF48" i="6"/>
  <c r="CS35" i="6"/>
  <c r="CS46" i="6"/>
  <c r="CS34" i="6"/>
  <c r="CS45" i="6"/>
  <c r="CS39" i="6"/>
  <c r="CS50" i="6"/>
  <c r="CD34" i="6"/>
  <c r="CD45" i="6"/>
  <c r="BR37" i="6"/>
  <c r="BR48" i="6"/>
  <c r="DG8" i="6"/>
  <c r="DT8" i="6" s="1"/>
  <c r="CF33" i="6"/>
  <c r="CF44" i="6"/>
  <c r="BR38" i="6"/>
  <c r="BR49" i="6"/>
  <c r="BR35" i="6"/>
  <c r="BR46" i="6"/>
  <c r="CD30" i="6"/>
  <c r="CD41" i="6"/>
  <c r="CU33" i="6"/>
  <c r="CU44" i="6"/>
  <c r="CR38" i="6"/>
  <c r="CR49" i="6"/>
  <c r="DM14" i="6"/>
  <c r="CZ39" i="6"/>
  <c r="CZ50" i="6"/>
  <c r="DH10" i="6"/>
  <c r="CU46" i="6"/>
  <c r="CU35" i="6"/>
  <c r="DK14" i="6"/>
  <c r="CX39" i="6"/>
  <c r="CX50" i="6"/>
  <c r="CX33" i="6"/>
  <c r="CX44" i="6"/>
  <c r="DQ33" i="6"/>
  <c r="DQ44" i="6"/>
  <c r="BJ36" i="6"/>
  <c r="BJ47" i="6"/>
  <c r="BL38" i="6"/>
  <c r="BL49" i="6"/>
  <c r="DK11" i="6"/>
  <c r="CX47" i="6"/>
  <c r="CX36" i="6"/>
  <c r="BO35" i="6"/>
  <c r="BO46" i="6"/>
  <c r="BM33" i="6"/>
  <c r="BM44" i="6"/>
  <c r="BM36" i="6"/>
  <c r="BM47" i="6"/>
  <c r="BP37" i="6"/>
  <c r="BP48" i="6"/>
  <c r="BL34" i="6"/>
  <c r="BL45" i="6"/>
  <c r="BK38" i="6"/>
  <c r="BK49" i="6"/>
  <c r="DO9" i="6"/>
  <c r="DB34" i="6"/>
  <c r="DB45" i="6"/>
  <c r="DB33" i="6"/>
  <c r="DB44" i="6"/>
  <c r="DN10" i="6"/>
  <c r="DA35" i="6"/>
  <c r="DA46" i="6"/>
  <c r="BN37" i="6"/>
  <c r="BN48" i="6"/>
  <c r="BK37" i="6"/>
  <c r="BK48" i="6"/>
  <c r="DJ9" i="6"/>
  <c r="CW34" i="6"/>
  <c r="CW45" i="6"/>
  <c r="BN35" i="6"/>
  <c r="BN46" i="6"/>
  <c r="DP5" i="6"/>
  <c r="DC30" i="6"/>
  <c r="DC41" i="6"/>
  <c r="DN11" i="6"/>
  <c r="DA36" i="6"/>
  <c r="DA47" i="6"/>
  <c r="BQ36" i="6"/>
  <c r="BQ47" i="6"/>
  <c r="DJ11" i="6"/>
  <c r="CW36" i="6"/>
  <c r="CW47" i="6"/>
  <c r="DN5" i="6"/>
  <c r="DA30" i="6"/>
  <c r="DA41" i="6"/>
  <c r="BK39" i="6"/>
  <c r="BK50" i="6"/>
  <c r="BO31" i="6"/>
  <c r="BO42" i="6"/>
  <c r="DJ5" i="6"/>
  <c r="CW30" i="6"/>
  <c r="CW41" i="6"/>
  <c r="DQ9" i="6"/>
  <c r="DD34" i="6"/>
  <c r="DD45" i="6"/>
  <c r="DJ6" i="6"/>
  <c r="CW31" i="6"/>
  <c r="CW42" i="6"/>
  <c r="DG14" i="6"/>
  <c r="CF39" i="6"/>
  <c r="CF50" i="6"/>
  <c r="DG9" i="6"/>
  <c r="CF34" i="6"/>
  <c r="CF45" i="6"/>
  <c r="CS32" i="6"/>
  <c r="CS43" i="6"/>
  <c r="CS37" i="6"/>
  <c r="CS48" i="6"/>
  <c r="CE37" i="6"/>
  <c r="CE48" i="6"/>
  <c r="CE38" i="6"/>
  <c r="CE49" i="6"/>
  <c r="CY38" i="6"/>
  <c r="CY49" i="6"/>
  <c r="DH11" i="6"/>
  <c r="CU36" i="6"/>
  <c r="CU47" i="6"/>
  <c r="CR44" i="6"/>
  <c r="CR33" i="6"/>
  <c r="DK6" i="6"/>
  <c r="CX31" i="6"/>
  <c r="CX42" i="6"/>
  <c r="DN33" i="6"/>
  <c r="DN44" i="6"/>
  <c r="BJ30" i="6"/>
  <c r="BJ41" i="6"/>
  <c r="BN32" i="6"/>
  <c r="BN43" i="6"/>
  <c r="BQ37" i="6"/>
  <c r="BQ48" i="6"/>
  <c r="BN30" i="6"/>
  <c r="BN41" i="6"/>
  <c r="BP50" i="6"/>
  <c r="BP39" i="6"/>
  <c r="DP11" i="6"/>
  <c r="DC36" i="6"/>
  <c r="DC47" i="6"/>
  <c r="CE32" i="6"/>
  <c r="CE43" i="6"/>
  <c r="CE30" i="6"/>
  <c r="CE41" i="6"/>
  <c r="D35" i="13"/>
  <c r="DA38" i="6"/>
  <c r="DA49" i="6"/>
  <c r="DG10" i="6"/>
  <c r="CF35" i="6"/>
  <c r="CF46" i="6"/>
  <c r="D31" i="13"/>
  <c r="CW38" i="6"/>
  <c r="CW49" i="6"/>
  <c r="BS31" i="6"/>
  <c r="BS42" i="6"/>
  <c r="BS37" i="6"/>
  <c r="BS48" i="6"/>
  <c r="DH14" i="6"/>
  <c r="CU39" i="6"/>
  <c r="CU50" i="6"/>
  <c r="DF11" i="6"/>
  <c r="CS36" i="6"/>
  <c r="CS47" i="6"/>
  <c r="CE36" i="6"/>
  <c r="CE47" i="6"/>
  <c r="CE39" i="6"/>
  <c r="CE50" i="6"/>
  <c r="CD32" i="6"/>
  <c r="CD43" i="6"/>
  <c r="B38" i="13"/>
  <c r="DD38" i="6"/>
  <c r="DD49" i="6"/>
  <c r="DL6" i="6"/>
  <c r="CY31" i="6"/>
  <c r="CY42" i="6"/>
  <c r="CD33" i="6"/>
  <c r="CD44" i="6"/>
  <c r="BS33" i="6"/>
  <c r="BS44" i="6"/>
  <c r="DM12" i="6"/>
  <c r="CZ37" i="6"/>
  <c r="CZ48" i="6"/>
  <c r="DG11" i="6"/>
  <c r="CF36" i="6"/>
  <c r="CF47" i="6"/>
  <c r="DG7" i="6"/>
  <c r="CF32" i="6"/>
  <c r="CF43" i="6"/>
  <c r="CR37" i="6"/>
  <c r="CR48" i="6"/>
  <c r="CR39" i="6"/>
  <c r="CR50" i="6"/>
  <c r="CR30" i="6"/>
  <c r="CR41" i="6"/>
  <c r="DM10" i="6"/>
  <c r="CZ35" i="6"/>
  <c r="CZ46" i="6"/>
  <c r="DH12" i="6"/>
  <c r="CU37" i="6"/>
  <c r="CU48" i="6"/>
  <c r="CX38" i="6"/>
  <c r="CX49" i="6"/>
  <c r="DL5" i="6"/>
  <c r="CY30" i="6"/>
  <c r="CY41" i="6"/>
  <c r="CZ33" i="6"/>
  <c r="CZ44" i="6"/>
  <c r="DK10" i="6"/>
  <c r="CX35" i="6"/>
  <c r="CX46" i="6"/>
  <c r="DL11" i="6"/>
  <c r="CY36" i="6"/>
  <c r="CY47" i="6"/>
  <c r="BJ38" i="6"/>
  <c r="BJ49" i="6"/>
  <c r="DK9" i="6"/>
  <c r="CX34" i="6"/>
  <c r="CX45" i="6"/>
  <c r="BR32" i="6"/>
  <c r="BR43" i="6"/>
  <c r="BP33" i="6"/>
  <c r="BP44" i="6"/>
  <c r="BP35" i="6"/>
  <c r="BP46" i="6"/>
  <c r="BN39" i="6"/>
  <c r="BN50" i="6"/>
  <c r="BM38" i="6"/>
  <c r="BM49" i="6"/>
  <c r="BN34" i="6"/>
  <c r="BN45" i="6"/>
  <c r="BP31" i="6"/>
  <c r="BP42" i="6"/>
  <c r="BQ31" i="6"/>
  <c r="BQ42" i="6"/>
  <c r="BM32" i="6"/>
  <c r="BM43" i="6"/>
  <c r="BN33" i="6"/>
  <c r="BN44" i="6"/>
  <c r="BM35" i="6"/>
  <c r="BM46" i="6"/>
  <c r="BN31" i="6"/>
  <c r="BN42" i="6"/>
  <c r="BM37" i="6"/>
  <c r="BM48" i="6"/>
  <c r="BO34" i="6"/>
  <c r="BO45" i="6"/>
  <c r="BQ38" i="6"/>
  <c r="BQ49" i="6"/>
  <c r="BM34" i="6"/>
  <c r="BM45" i="6"/>
  <c r="DK5" i="6"/>
  <c r="CX30" i="6"/>
  <c r="CX41" i="6"/>
  <c r="CY33" i="6"/>
  <c r="CY44" i="6"/>
  <c r="DH9" i="6"/>
  <c r="CU34" i="6"/>
  <c r="CU45" i="6"/>
  <c r="DJ12" i="6"/>
  <c r="CW37" i="6"/>
  <c r="CW48" i="6"/>
  <c r="BP38" i="6"/>
  <c r="BP49" i="6"/>
  <c r="DO10" i="6"/>
  <c r="DB35" i="6"/>
  <c r="DB46" i="6"/>
  <c r="DP9" i="6"/>
  <c r="DC34" i="6"/>
  <c r="DC45" i="6"/>
  <c r="DN7" i="6"/>
  <c r="DA32" i="6"/>
  <c r="DA43" i="6"/>
  <c r="BK36" i="6"/>
  <c r="BK47" i="6"/>
  <c r="DN6" i="6"/>
  <c r="DA31" i="6"/>
  <c r="DA42" i="6"/>
  <c r="BK34" i="6"/>
  <c r="BK45" i="6"/>
  <c r="DP14" i="6"/>
  <c r="DC39" i="6"/>
  <c r="DC50" i="6"/>
  <c r="DO5" i="6"/>
  <c r="DB30" i="6"/>
  <c r="DB41" i="6"/>
  <c r="DO14" i="6"/>
  <c r="DB39" i="6"/>
  <c r="DB50" i="6"/>
  <c r="BK32" i="6"/>
  <c r="BK43" i="6"/>
  <c r="BQ32" i="6"/>
  <c r="BQ43" i="6"/>
  <c r="BP30" i="6"/>
  <c r="BP41" i="6"/>
  <c r="CZ38" i="6"/>
  <c r="CZ49" i="6"/>
  <c r="CE34" i="6"/>
  <c r="CE45" i="6"/>
  <c r="DM6" i="6"/>
  <c r="CZ31" i="6"/>
  <c r="CZ42" i="6"/>
  <c r="BS30" i="6"/>
  <c r="BS41" i="6"/>
  <c r="CD50" i="6"/>
  <c r="CD39" i="6"/>
  <c r="CD37" i="6"/>
  <c r="CD48" i="6"/>
  <c r="CR31" i="6"/>
  <c r="CR42" i="6"/>
  <c r="CD36" i="6"/>
  <c r="CD47" i="6"/>
  <c r="DP33" i="6"/>
  <c r="DP44" i="6"/>
  <c r="DH7" i="6"/>
  <c r="CU32" i="6"/>
  <c r="CU43" i="6"/>
  <c r="BL36" i="6"/>
  <c r="BL47" i="6"/>
  <c r="BJ32" i="6"/>
  <c r="BJ43" i="6"/>
  <c r="BO38" i="6"/>
  <c r="BO49" i="6"/>
  <c r="BO47" i="6"/>
  <c r="BO36" i="6"/>
  <c r="BQ30" i="6"/>
  <c r="BQ41" i="6"/>
  <c r="BQ34" i="6"/>
  <c r="BQ45" i="6"/>
  <c r="BP34" i="6"/>
  <c r="BP45" i="6"/>
  <c r="BK30" i="6"/>
  <c r="BK41" i="6"/>
  <c r="CW33" i="6"/>
  <c r="CW44" i="6"/>
  <c r="DQ5" i="6"/>
  <c r="DD30" i="6"/>
  <c r="DD41" i="6"/>
  <c r="BM39" i="6"/>
  <c r="BM50" i="6"/>
  <c r="DQ7" i="6"/>
  <c r="DD32" i="6"/>
  <c r="DD43" i="6"/>
  <c r="CE31" i="6"/>
  <c r="CE42" i="6"/>
  <c r="BR30" i="6"/>
  <c r="BR41" i="6"/>
  <c r="DH5" i="6"/>
  <c r="CU30" i="6"/>
  <c r="CU41" i="6"/>
  <c r="BS35" i="6"/>
  <c r="BS46" i="6"/>
  <c r="CD46" i="6"/>
  <c r="CD35" i="6"/>
  <c r="DM7" i="6"/>
  <c r="CZ32" i="6"/>
  <c r="CZ43" i="6"/>
  <c r="DH6" i="6"/>
  <c r="CU31" i="6"/>
  <c r="CU42" i="6"/>
  <c r="DF13" i="6"/>
  <c r="CS38" i="6"/>
  <c r="CS49" i="6"/>
  <c r="CS31" i="6"/>
  <c r="CS42" i="6"/>
  <c r="CS33" i="6"/>
  <c r="CS44" i="6"/>
  <c r="CS30" i="6"/>
  <c r="CS41" i="6"/>
  <c r="BR36" i="6"/>
  <c r="BR47" i="6"/>
  <c r="BR39" i="6"/>
  <c r="BR50" i="6"/>
  <c r="CD31" i="6"/>
  <c r="CD42" i="6"/>
  <c r="DG5" i="6"/>
  <c r="CF30" i="6"/>
  <c r="CF41" i="6"/>
  <c r="B37" i="13"/>
  <c r="DC38" i="6"/>
  <c r="DC49" i="6"/>
  <c r="DM5" i="6"/>
  <c r="CZ30" i="6"/>
  <c r="CZ41" i="6"/>
  <c r="DL12" i="6"/>
  <c r="CY37" i="6"/>
  <c r="CY48" i="6"/>
  <c r="DM11" i="6"/>
  <c r="CZ36" i="6"/>
  <c r="CZ47" i="6"/>
  <c r="CE33" i="6"/>
  <c r="CE44" i="6"/>
  <c r="BS36" i="6"/>
  <c r="BS47" i="6"/>
  <c r="BS32" i="6"/>
  <c r="BS43" i="6"/>
  <c r="CR34" i="6"/>
  <c r="CR45" i="6"/>
  <c r="CR36" i="6"/>
  <c r="CR47" i="6"/>
  <c r="CR35" i="6"/>
  <c r="CR46" i="6"/>
  <c r="DK7" i="6"/>
  <c r="CX32" i="6"/>
  <c r="CX43" i="6"/>
  <c r="DM9" i="6"/>
  <c r="CZ34" i="6"/>
  <c r="CZ45" i="6"/>
  <c r="DK12" i="6"/>
  <c r="CX37" i="6"/>
  <c r="CX48" i="6"/>
  <c r="DL7" i="6"/>
  <c r="CY32" i="6"/>
  <c r="CY43" i="6"/>
  <c r="DO33" i="6"/>
  <c r="DO44" i="6"/>
  <c r="DH13" i="6"/>
  <c r="CU38" i="6"/>
  <c r="CU49" i="6"/>
  <c r="DL14" i="6"/>
  <c r="CY39" i="6"/>
  <c r="CY50" i="6"/>
  <c r="BL30" i="6"/>
  <c r="BL41" i="6"/>
  <c r="BL32" i="6"/>
  <c r="BL43" i="6"/>
  <c r="DL9" i="6"/>
  <c r="CY34" i="6"/>
  <c r="CY45" i="6"/>
  <c r="BQ33" i="6"/>
  <c r="BQ44" i="6"/>
  <c r="BQ35" i="6"/>
  <c r="BQ46" i="6"/>
  <c r="BM30" i="6"/>
  <c r="BM41" i="6"/>
  <c r="BO30" i="6"/>
  <c r="BO41" i="6"/>
  <c r="BN36" i="6"/>
  <c r="BN47" i="6"/>
  <c r="BO39" i="6"/>
  <c r="BO50" i="6"/>
  <c r="BM31" i="6"/>
  <c r="BM42" i="6"/>
  <c r="BP36" i="6"/>
  <c r="BP47" i="6"/>
  <c r="BO37" i="6"/>
  <c r="BO48" i="6"/>
  <c r="BN38" i="6"/>
  <c r="BN49" i="6"/>
  <c r="BO33" i="6"/>
  <c r="BO44" i="6"/>
  <c r="BO32" i="6"/>
  <c r="BO43" i="6"/>
  <c r="BJ34" i="6"/>
  <c r="BJ45" i="6"/>
  <c r="BK31" i="6"/>
  <c r="BK42" i="6"/>
  <c r="DJ7" i="6"/>
  <c r="CW32" i="6"/>
  <c r="CW43" i="6"/>
  <c r="DP10" i="6"/>
  <c r="DC35" i="6"/>
  <c r="DC46" i="6"/>
  <c r="DQ6" i="6"/>
  <c r="DD31" i="6"/>
  <c r="DD42" i="6"/>
  <c r="DA33" i="6"/>
  <c r="DA44" i="6"/>
  <c r="DO7" i="6"/>
  <c r="DB32" i="6"/>
  <c r="DB43" i="6"/>
  <c r="DD33" i="6"/>
  <c r="DD44" i="6"/>
  <c r="DN12" i="6"/>
  <c r="DA37" i="6"/>
  <c r="DA48" i="6"/>
  <c r="DC33" i="6"/>
  <c r="DC44" i="6"/>
  <c r="DO6" i="6"/>
  <c r="DB31" i="6"/>
  <c r="DB42" i="6"/>
  <c r="BK33" i="6"/>
  <c r="BK44" i="6"/>
  <c r="DJ10" i="6"/>
  <c r="CW35" i="6"/>
  <c r="CW46" i="6"/>
  <c r="DP7" i="6"/>
  <c r="DC32" i="6"/>
  <c r="DC43" i="6"/>
  <c r="DQ14" i="6"/>
  <c r="DD50" i="6"/>
  <c r="DD39" i="6"/>
  <c r="E21" i="13"/>
  <c r="D21" i="13"/>
  <c r="D19" i="13"/>
  <c r="E19" i="13"/>
  <c r="B29" i="13"/>
  <c r="E22" i="13"/>
  <c r="D22" i="13"/>
  <c r="E20" i="13"/>
  <c r="D20" i="13"/>
  <c r="E18" i="13"/>
  <c r="B18" i="13"/>
  <c r="CS36" i="3"/>
  <c r="CS27" i="3"/>
  <c r="CD37" i="3"/>
  <c r="CD28" i="3"/>
  <c r="CD38" i="3"/>
  <c r="CD29" i="3"/>
  <c r="CZ43" i="3"/>
  <c r="CZ34" i="3"/>
  <c r="CU43" i="3"/>
  <c r="CU34" i="3"/>
  <c r="DA41" i="3"/>
  <c r="DA32" i="3"/>
  <c r="CR40" i="3"/>
  <c r="CR31" i="3"/>
  <c r="CF35" i="3"/>
  <c r="CF26" i="3"/>
  <c r="CD43" i="3"/>
  <c r="CD34" i="3"/>
  <c r="BS42" i="3"/>
  <c r="BS33" i="3"/>
  <c r="CE40" i="3"/>
  <c r="CE31" i="3"/>
  <c r="CF40" i="3"/>
  <c r="CF31" i="3"/>
  <c r="BJ42" i="3"/>
  <c r="BJ33" i="3"/>
  <c r="CG36" i="3"/>
  <c r="CG27" i="3"/>
  <c r="BK42" i="3"/>
  <c r="BK33" i="3"/>
  <c r="BN39" i="3"/>
  <c r="BN30" i="3"/>
  <c r="BP37" i="3"/>
  <c r="BP28" i="3"/>
  <c r="BP39" i="3"/>
  <c r="BP30" i="3"/>
  <c r="BP38" i="3"/>
  <c r="BP29" i="3"/>
  <c r="CW40" i="3"/>
  <c r="CW31" i="3"/>
  <c r="BN43" i="3"/>
  <c r="BN34" i="3"/>
  <c r="DD43" i="3"/>
  <c r="DD34" i="3"/>
  <c r="CW36" i="3"/>
  <c r="CW27" i="3"/>
  <c r="DJ39" i="3"/>
  <c r="DJ30" i="3"/>
  <c r="CS39" i="3"/>
  <c r="CS30" i="3"/>
  <c r="CS40" i="3"/>
  <c r="CS31" i="3"/>
  <c r="CS37" i="3"/>
  <c r="CS28" i="3"/>
  <c r="CU39" i="3"/>
  <c r="CU30" i="3"/>
  <c r="CD40" i="3"/>
  <c r="CD31" i="3"/>
  <c r="CF32" i="3"/>
  <c r="CF41" i="3"/>
  <c r="CY36" i="3"/>
  <c r="CY27" i="3"/>
  <c r="DC41" i="3"/>
  <c r="DC32" i="3"/>
  <c r="CE42" i="3"/>
  <c r="CE33" i="3"/>
  <c r="BS36" i="3"/>
  <c r="BS27" i="3"/>
  <c r="CR39" i="3"/>
  <c r="CR30" i="3"/>
  <c r="CR41" i="3"/>
  <c r="CR32" i="3"/>
  <c r="CR37" i="3"/>
  <c r="CR28" i="3"/>
  <c r="CR35" i="3"/>
  <c r="CR26" i="3"/>
  <c r="BS35" i="3"/>
  <c r="BS26" i="3"/>
  <c r="CD36" i="3"/>
  <c r="CD27" i="3"/>
  <c r="CD39" i="3"/>
  <c r="CD30" i="3"/>
  <c r="CY37" i="3"/>
  <c r="CY28" i="3"/>
  <c r="BR40" i="3"/>
  <c r="BR31" i="3"/>
  <c r="BR35" i="3"/>
  <c r="BR26" i="3"/>
  <c r="BS40" i="3"/>
  <c r="BS31" i="3"/>
  <c r="BS39" i="3"/>
  <c r="BS30" i="3"/>
  <c r="CE39" i="3"/>
  <c r="CE30" i="3"/>
  <c r="CY35" i="3"/>
  <c r="CY26" i="3"/>
  <c r="CX37" i="3"/>
  <c r="CX28" i="3"/>
  <c r="CX42" i="3"/>
  <c r="CX33" i="3"/>
  <c r="BJ35" i="3"/>
  <c r="BJ26" i="3"/>
  <c r="CG42" i="3"/>
  <c r="CG33" i="3"/>
  <c r="CG39" i="3"/>
  <c r="CG30" i="3"/>
  <c r="BK43" i="3"/>
  <c r="BK34" i="3"/>
  <c r="BK39" i="3"/>
  <c r="BK30" i="3"/>
  <c r="BK32" i="3"/>
  <c r="BK41" i="3"/>
  <c r="BL35" i="3"/>
  <c r="BL26" i="3"/>
  <c r="CG37" i="3"/>
  <c r="CG28" i="3"/>
  <c r="BL42" i="3"/>
  <c r="BL33" i="3"/>
  <c r="CX39" i="3"/>
  <c r="CX30" i="3"/>
  <c r="BQ26" i="3"/>
  <c r="BQ35" i="3"/>
  <c r="BM43" i="3"/>
  <c r="BM34" i="3"/>
  <c r="BM37" i="3"/>
  <c r="BM28" i="3"/>
  <c r="BQ38" i="3"/>
  <c r="BQ29" i="3"/>
  <c r="BQ42" i="3"/>
  <c r="BQ33" i="3"/>
  <c r="BP41" i="3"/>
  <c r="BP32" i="3"/>
  <c r="BQ36" i="3"/>
  <c r="BQ27" i="3"/>
  <c r="BO40" i="3"/>
  <c r="BO31" i="3"/>
  <c r="BP43" i="3"/>
  <c r="BP34" i="3"/>
  <c r="BP36" i="3"/>
  <c r="BP27" i="3"/>
  <c r="DC39" i="3"/>
  <c r="DC30" i="3"/>
  <c r="BP35" i="3"/>
  <c r="BP26" i="3"/>
  <c r="DA37" i="3"/>
  <c r="DA28" i="3"/>
  <c r="BM42" i="3"/>
  <c r="BM33" i="3"/>
  <c r="BO41" i="3"/>
  <c r="BO32" i="3"/>
  <c r="DA42" i="3"/>
  <c r="DA33" i="3"/>
  <c r="CW35" i="3"/>
  <c r="CW26" i="3"/>
  <c r="DC40" i="3"/>
  <c r="DC31" i="3"/>
  <c r="DO8" i="3"/>
  <c r="DB38" i="3"/>
  <c r="DB29" i="3"/>
  <c r="DD36" i="3"/>
  <c r="DD27" i="3"/>
  <c r="DA43" i="3"/>
  <c r="DA34" i="3"/>
  <c r="CW43" i="3"/>
  <c r="CW34" i="3"/>
  <c r="BK35" i="3"/>
  <c r="BK26" i="3"/>
  <c r="CY39" i="3"/>
  <c r="CY30" i="3"/>
  <c r="CX43" i="3"/>
  <c r="CX34" i="3"/>
  <c r="BK37" i="3"/>
  <c r="BK28" i="3"/>
  <c r="DK8" i="3"/>
  <c r="CX38" i="3"/>
  <c r="CX29" i="3"/>
  <c r="BM38" i="3"/>
  <c r="BM29" i="3"/>
  <c r="DD39" i="3"/>
  <c r="DD30" i="3"/>
  <c r="DN8" i="3"/>
  <c r="DA38" i="3"/>
  <c r="DA29" i="3"/>
  <c r="DC36" i="3"/>
  <c r="DC27" i="3"/>
  <c r="DA36" i="3"/>
  <c r="DA27" i="3"/>
  <c r="DB42" i="3"/>
  <c r="DB33" i="3"/>
  <c r="DB35" i="3"/>
  <c r="DB26" i="3"/>
  <c r="CS42" i="3"/>
  <c r="CS33" i="3"/>
  <c r="CS41" i="3"/>
  <c r="CS32" i="3"/>
  <c r="CD42" i="3"/>
  <c r="CD33" i="3"/>
  <c r="CE37" i="3"/>
  <c r="CE28" i="3"/>
  <c r="CR43" i="3"/>
  <c r="CR34" i="3"/>
  <c r="CR38" i="3"/>
  <c r="CR29" i="3"/>
  <c r="CX35" i="3"/>
  <c r="CX26" i="3"/>
  <c r="CF43" i="3"/>
  <c r="CF34" i="3"/>
  <c r="CZ38" i="3"/>
  <c r="CZ29" i="3"/>
  <c r="CZ36" i="3"/>
  <c r="CZ27" i="3"/>
  <c r="CE38" i="3"/>
  <c r="CE29" i="3"/>
  <c r="BR39" i="3"/>
  <c r="BR30" i="3"/>
  <c r="CX40" i="3"/>
  <c r="CX31" i="3"/>
  <c r="CU38" i="3"/>
  <c r="CU29" i="3"/>
  <c r="CX36" i="3"/>
  <c r="CX27" i="3"/>
  <c r="CG35" i="3"/>
  <c r="CG26" i="3"/>
  <c r="BJ43" i="3"/>
  <c r="BJ34" i="3"/>
  <c r="BL43" i="3"/>
  <c r="BL34" i="3"/>
  <c r="BL39" i="3"/>
  <c r="BL30" i="3"/>
  <c r="CG41" i="3"/>
  <c r="CG32" i="3"/>
  <c r="BK38" i="3"/>
  <c r="BK29" i="3"/>
  <c r="BQ37" i="3"/>
  <c r="BQ28" i="3"/>
  <c r="BO39" i="3"/>
  <c r="BO30" i="3"/>
  <c r="BO43" i="3"/>
  <c r="BO34" i="3"/>
  <c r="BM39" i="3"/>
  <c r="BM30" i="3"/>
  <c r="BQ41" i="3"/>
  <c r="BQ32" i="3"/>
  <c r="BM41" i="3"/>
  <c r="BM32" i="3"/>
  <c r="BO35" i="3"/>
  <c r="BO26" i="3"/>
  <c r="BN37" i="3"/>
  <c r="BN28" i="3"/>
  <c r="BQ34" i="3"/>
  <c r="BQ43" i="3"/>
  <c r="DB36" i="3"/>
  <c r="DB27" i="3"/>
  <c r="DQ8" i="3"/>
  <c r="DD38" i="3"/>
  <c r="DD29" i="3"/>
  <c r="DD42" i="3"/>
  <c r="DD33" i="3"/>
  <c r="DC43" i="3"/>
  <c r="DC34" i="3"/>
  <c r="BN36" i="3"/>
  <c r="BN27" i="3"/>
  <c r="DD37" i="3"/>
  <c r="DD28" i="3"/>
  <c r="DA40" i="3"/>
  <c r="DA31" i="3"/>
  <c r="DC35" i="3"/>
  <c r="DC26" i="3"/>
  <c r="DB39" i="3"/>
  <c r="DB30" i="3"/>
  <c r="DD35" i="3"/>
  <c r="DD26" i="3"/>
  <c r="CS38" i="3"/>
  <c r="CS29" i="3"/>
  <c r="BR43" i="3"/>
  <c r="BR34" i="3"/>
  <c r="CE36" i="3"/>
  <c r="CE27" i="3"/>
  <c r="CF36" i="3"/>
  <c r="CF27" i="3"/>
  <c r="DB41" i="3"/>
  <c r="DB32" i="3"/>
  <c r="CY33" i="3"/>
  <c r="CY42" i="3"/>
  <c r="BS37" i="3"/>
  <c r="BS28" i="3"/>
  <c r="CX41" i="3"/>
  <c r="CX32" i="3"/>
  <c r="CE35" i="3"/>
  <c r="CE26" i="3"/>
  <c r="BR41" i="3"/>
  <c r="BR32" i="3"/>
  <c r="CF39" i="3"/>
  <c r="CF30" i="3"/>
  <c r="CU36" i="3"/>
  <c r="CU27" i="3"/>
  <c r="CZ42" i="3"/>
  <c r="CZ33" i="3"/>
  <c r="CU40" i="3"/>
  <c r="CU31" i="3"/>
  <c r="BJ39" i="3"/>
  <c r="BJ30" i="3"/>
  <c r="CG40" i="3"/>
  <c r="CG31" i="3"/>
  <c r="DJ8" i="3"/>
  <c r="CW38" i="3"/>
  <c r="CW29" i="3"/>
  <c r="DP8" i="3"/>
  <c r="DC38" i="3"/>
  <c r="DC29" i="3"/>
  <c r="BR36" i="3"/>
  <c r="BR27" i="3"/>
  <c r="CS35" i="3"/>
  <c r="CS26" i="3"/>
  <c r="BS41" i="3"/>
  <c r="BS32" i="3"/>
  <c r="CW41" i="3"/>
  <c r="CW32" i="3"/>
  <c r="BR42" i="3"/>
  <c r="BR33" i="3"/>
  <c r="CF38" i="3"/>
  <c r="CF29" i="3"/>
  <c r="CR36" i="3"/>
  <c r="CR27" i="3"/>
  <c r="CS43" i="3"/>
  <c r="CS34" i="3"/>
  <c r="CU42" i="3"/>
  <c r="CU33" i="3"/>
  <c r="CZ41" i="3"/>
  <c r="CZ32" i="3"/>
  <c r="CE43" i="3"/>
  <c r="CE34" i="3"/>
  <c r="BR37" i="3"/>
  <c r="BR28" i="3"/>
  <c r="CZ40" i="3"/>
  <c r="CZ31" i="3"/>
  <c r="CD35" i="3"/>
  <c r="CD26" i="3"/>
  <c r="CU35" i="3"/>
  <c r="CU26" i="3"/>
  <c r="BS38" i="3"/>
  <c r="BS29" i="3"/>
  <c r="CR42" i="3"/>
  <c r="CR33" i="3"/>
  <c r="BS43" i="3"/>
  <c r="BS34" i="3"/>
  <c r="CY43" i="3"/>
  <c r="CY34" i="3"/>
  <c r="CZ39" i="3"/>
  <c r="CZ30" i="3"/>
  <c r="CD41" i="3"/>
  <c r="CD32" i="3"/>
  <c r="CF28" i="3"/>
  <c r="CF37" i="3"/>
  <c r="CY41" i="3"/>
  <c r="CY32" i="3"/>
  <c r="DD41" i="3"/>
  <c r="DD32" i="3"/>
  <c r="CF42" i="3"/>
  <c r="CF33" i="3"/>
  <c r="BR38" i="3"/>
  <c r="BR29" i="3"/>
  <c r="CU41" i="3"/>
  <c r="CU32" i="3"/>
  <c r="CY40" i="3"/>
  <c r="CY31" i="3"/>
  <c r="CE41" i="3"/>
  <c r="CE32" i="3"/>
  <c r="CZ37" i="3"/>
  <c r="CZ28" i="3"/>
  <c r="CY38" i="3"/>
  <c r="CY29" i="3"/>
  <c r="CZ35" i="3"/>
  <c r="CZ26" i="3"/>
  <c r="CG43" i="3"/>
  <c r="CG34" i="3"/>
  <c r="BK40" i="3"/>
  <c r="BK31" i="3"/>
  <c r="BK36" i="3"/>
  <c r="BK27" i="3"/>
  <c r="CG29" i="3"/>
  <c r="CG38" i="3"/>
  <c r="BM40" i="3"/>
  <c r="BM31" i="3"/>
  <c r="BN40" i="3"/>
  <c r="BN31" i="3"/>
  <c r="BN41" i="3"/>
  <c r="BN32" i="3"/>
  <c r="BN42" i="3"/>
  <c r="BN33" i="3"/>
  <c r="BM35" i="3"/>
  <c r="BM26" i="3"/>
  <c r="BM36" i="3"/>
  <c r="BM27" i="3"/>
  <c r="BP42" i="3"/>
  <c r="BP33" i="3"/>
  <c r="BO36" i="3"/>
  <c r="BO27" i="3"/>
  <c r="BO42" i="3"/>
  <c r="BO33" i="3"/>
  <c r="BN38" i="3"/>
  <c r="BN29" i="3"/>
  <c r="BQ40" i="3"/>
  <c r="BQ31" i="3"/>
  <c r="BN35" i="3"/>
  <c r="BN26" i="3"/>
  <c r="CW37" i="3"/>
  <c r="CW28" i="3"/>
  <c r="BO38" i="3"/>
  <c r="BO29" i="3"/>
  <c r="DB40" i="3"/>
  <c r="DB31" i="3"/>
  <c r="DA35" i="3"/>
  <c r="DA26" i="3"/>
  <c r="DC37" i="3"/>
  <c r="DC28" i="3"/>
  <c r="DC42" i="3"/>
  <c r="DC33" i="3"/>
  <c r="CW42" i="3"/>
  <c r="CW33" i="3"/>
  <c r="DB43" i="3"/>
  <c r="DB34" i="3"/>
  <c r="DD40" i="3"/>
  <c r="DD31" i="3"/>
  <c r="BO37" i="3"/>
  <c r="BO28" i="3"/>
  <c r="DB37" i="3"/>
  <c r="DB28" i="3"/>
  <c r="BP40" i="3"/>
  <c r="BP31" i="3"/>
  <c r="CU37" i="3"/>
  <c r="CU28" i="3"/>
  <c r="BQ39" i="3"/>
  <c r="BQ30" i="3"/>
  <c r="DA39" i="3"/>
  <c r="DA30" i="3"/>
  <c r="K22" i="13"/>
  <c r="J22" i="13"/>
  <c r="H19" i="13"/>
  <c r="K19" i="13"/>
  <c r="K20" i="13"/>
  <c r="J20" i="13"/>
  <c r="K18" i="13"/>
  <c r="H18" i="13"/>
  <c r="K21" i="13"/>
  <c r="J21" i="13"/>
  <c r="DF26" i="6"/>
  <c r="DS26" i="6" s="1"/>
  <c r="DU24" i="3"/>
  <c r="DU19" i="3"/>
  <c r="H31" i="13"/>
  <c r="DL6" i="3"/>
  <c r="H37" i="13"/>
  <c r="DH13" i="3"/>
  <c r="DG6" i="3"/>
  <c r="H35" i="13"/>
  <c r="DG5" i="3"/>
  <c r="DL12" i="3"/>
  <c r="DL9" i="3"/>
  <c r="DG10" i="3"/>
  <c r="DG9" i="3"/>
  <c r="DK13" i="3"/>
  <c r="DH6" i="3"/>
  <c r="DM12" i="3"/>
  <c r="DK9" i="3"/>
  <c r="H20" i="13"/>
  <c r="DJ7" i="3"/>
  <c r="DP7" i="3"/>
  <c r="DP12" i="3"/>
  <c r="DQ7" i="3"/>
  <c r="DN10" i="3"/>
  <c r="DN9" i="3"/>
  <c r="DO7" i="3"/>
  <c r="DJ13" i="3"/>
  <c r="DH12" i="3"/>
  <c r="DL7" i="3"/>
  <c r="DL5" i="3"/>
  <c r="DK7" i="3"/>
  <c r="DK12" i="3"/>
  <c r="DM5" i="3"/>
  <c r="DJ10" i="3"/>
  <c r="DQ12" i="3"/>
  <c r="DJ5" i="3"/>
  <c r="DP10" i="3"/>
  <c r="DP5" i="3"/>
  <c r="DJ6" i="3"/>
  <c r="DO9" i="3"/>
  <c r="DM10" i="3"/>
  <c r="DG8" i="3"/>
  <c r="DK5" i="3"/>
  <c r="DG13" i="3"/>
  <c r="DM6" i="3"/>
  <c r="DK10" i="3"/>
  <c r="DK6" i="3"/>
  <c r="DH10" i="3"/>
  <c r="J19" i="13"/>
  <c r="DP9" i="3"/>
  <c r="DO10" i="3"/>
  <c r="DN7" i="3"/>
  <c r="DN5" i="3"/>
  <c r="DN6" i="3"/>
  <c r="DQ13" i="3"/>
  <c r="DQ6" i="3"/>
  <c r="DN13" i="3"/>
  <c r="DH7" i="3"/>
  <c r="DM13" i="3"/>
  <c r="DL13" i="3"/>
  <c r="DM9" i="3"/>
  <c r="DG7" i="3"/>
  <c r="DG12" i="3"/>
  <c r="DL10" i="3"/>
  <c r="DM7" i="3"/>
  <c r="J18" i="13"/>
  <c r="DQ9" i="3"/>
  <c r="DO6" i="3"/>
  <c r="DP6" i="3"/>
  <c r="DP13" i="3"/>
  <c r="DN12" i="3"/>
  <c r="DJ12" i="3"/>
  <c r="DO13" i="3"/>
  <c r="DQ10" i="3"/>
  <c r="DO12" i="3"/>
  <c r="DO5" i="3"/>
  <c r="DQ5" i="3"/>
  <c r="B22" i="13"/>
  <c r="H22" i="13"/>
  <c r="B20" i="13"/>
  <c r="DU23" i="3"/>
  <c r="D18" i="13"/>
  <c r="B21" i="13"/>
  <c r="B19" i="13"/>
  <c r="H21" i="13"/>
  <c r="DU16" i="3"/>
  <c r="DU17" i="3"/>
  <c r="DU18" i="3"/>
  <c r="DU20" i="3"/>
  <c r="DU21" i="3"/>
  <c r="DE12" i="3"/>
  <c r="DK13" i="6"/>
  <c r="DF5" i="5"/>
  <c r="N35" i="13"/>
  <c r="DF18" i="5"/>
  <c r="DS18" i="5" s="1"/>
  <c r="DE8" i="5"/>
  <c r="U8" i="5" s="1"/>
  <c r="P36" i="13"/>
  <c r="N37" i="13"/>
  <c r="P38" i="13"/>
  <c r="DH7" i="5"/>
  <c r="P29" i="13"/>
  <c r="N29" i="13"/>
  <c r="DM7" i="5"/>
  <c r="N34" i="13"/>
  <c r="P34" i="13"/>
  <c r="P31" i="13"/>
  <c r="DK7" i="5"/>
  <c r="P32" i="13"/>
  <c r="N32" i="13"/>
  <c r="DL7" i="5"/>
  <c r="P33" i="13"/>
  <c r="N33" i="13"/>
  <c r="DF20" i="6"/>
  <c r="DS20" i="6" s="1"/>
  <c r="DF8" i="6"/>
  <c r="DF10" i="6"/>
  <c r="DF25" i="6"/>
  <c r="DS25" i="6" s="1"/>
  <c r="DF21" i="6"/>
  <c r="DS21" i="6" s="1"/>
  <c r="DE11" i="6"/>
  <c r="D38" i="13"/>
  <c r="B36" i="13"/>
  <c r="D23" i="13"/>
  <c r="B23" i="13"/>
  <c r="B35" i="13"/>
  <c r="B31" i="13"/>
  <c r="DK8" i="6"/>
  <c r="B32" i="13"/>
  <c r="D32" i="13"/>
  <c r="D37" i="13"/>
  <c r="B33" i="13"/>
  <c r="D24" i="13"/>
  <c r="B24" i="13"/>
  <c r="DH8" i="6"/>
  <c r="D29" i="13"/>
  <c r="DM8" i="6"/>
  <c r="D34" i="13"/>
  <c r="B34" i="13"/>
  <c r="D33" i="13"/>
  <c r="DF6" i="3"/>
  <c r="DF19" i="3"/>
  <c r="DS19" i="3" s="1"/>
  <c r="DE7" i="3"/>
  <c r="DM8" i="3"/>
  <c r="H34" i="13"/>
  <c r="J23" i="13"/>
  <c r="H23" i="13"/>
  <c r="H38" i="13"/>
  <c r="DH8" i="3"/>
  <c r="J29" i="13"/>
  <c r="H36" i="13"/>
  <c r="H32" i="13"/>
  <c r="J24" i="13"/>
  <c r="H24" i="13"/>
  <c r="DL8" i="3"/>
  <c r="H33" i="13"/>
  <c r="DF13" i="3"/>
  <c r="DF23" i="6"/>
  <c r="DS23" i="6" s="1"/>
  <c r="DF18" i="3"/>
  <c r="DS18" i="3" s="1"/>
  <c r="DF7" i="6"/>
  <c r="DF18" i="6"/>
  <c r="DS18" i="6" s="1"/>
  <c r="DF12" i="6"/>
  <c r="DF22" i="6"/>
  <c r="DS22" i="6" s="1"/>
  <c r="DE13" i="3"/>
  <c r="DE8" i="3"/>
  <c r="DF23" i="3"/>
  <c r="DS23" i="3" s="1"/>
  <c r="DF8" i="3"/>
  <c r="DF12" i="5"/>
  <c r="DF20" i="5"/>
  <c r="DS20" i="5" s="1"/>
  <c r="DF19" i="5"/>
  <c r="DS19" i="5" s="1"/>
  <c r="DF13" i="5"/>
  <c r="DE13" i="5"/>
  <c r="DR13" i="5" s="1"/>
  <c r="DE14" i="6"/>
  <c r="DE5" i="6"/>
  <c r="U20" i="3"/>
  <c r="DR20" i="3"/>
  <c r="U16" i="3"/>
  <c r="DR16" i="3"/>
  <c r="U17" i="3"/>
  <c r="DR17" i="3"/>
  <c r="DR23" i="3"/>
  <c r="U23" i="3"/>
  <c r="DR18" i="3"/>
  <c r="U18" i="3"/>
  <c r="U21" i="3"/>
  <c r="DR21" i="3"/>
  <c r="DF20" i="3"/>
  <c r="DS20" i="3" s="1"/>
  <c r="DJ13" i="6"/>
  <c r="DN11" i="3"/>
  <c r="DF27" i="6"/>
  <c r="DS27" i="6" s="1"/>
  <c r="DF9" i="6"/>
  <c r="DF14" i="6"/>
  <c r="DF28" i="6"/>
  <c r="DS28" i="6" s="1"/>
  <c r="DE5" i="3"/>
  <c r="DQ13" i="6"/>
  <c r="DF21" i="3"/>
  <c r="DS21" i="3" s="1"/>
  <c r="DP11" i="5"/>
  <c r="DK11" i="5"/>
  <c r="DQ11" i="3"/>
  <c r="DO11" i="5"/>
  <c r="DJ11" i="5"/>
  <c r="DF17" i="5"/>
  <c r="DS17" i="5" s="1"/>
  <c r="DF21" i="5"/>
  <c r="DS21" i="5" s="1"/>
  <c r="DF8" i="5"/>
  <c r="DF22" i="5"/>
  <c r="DS22" i="5" s="1"/>
  <c r="DE11" i="5"/>
  <c r="DE5" i="5"/>
  <c r="DR21" i="5"/>
  <c r="DU21" i="5" s="1"/>
  <c r="U21" i="5"/>
  <c r="DE9" i="6"/>
  <c r="DR28" i="6"/>
  <c r="DU28" i="6" s="1"/>
  <c r="U28" i="6"/>
  <c r="DR26" i="6"/>
  <c r="DU26" i="6" s="1"/>
  <c r="U26" i="6"/>
  <c r="DE10" i="6"/>
  <c r="DF9" i="3"/>
  <c r="DM13" i="6"/>
  <c r="DG13" i="6"/>
  <c r="U24" i="3"/>
  <c r="DR24" i="3"/>
  <c r="DP13" i="6"/>
  <c r="DF10" i="3"/>
  <c r="DR17" i="5"/>
  <c r="DU17" i="5" s="1"/>
  <c r="U17" i="5"/>
  <c r="DR23" i="5"/>
  <c r="DU23" i="5" s="1"/>
  <c r="U23" i="5"/>
  <c r="DE12" i="6"/>
  <c r="DR21" i="6"/>
  <c r="DU21" i="6" s="1"/>
  <c r="U21" i="6"/>
  <c r="DQ11" i="5"/>
  <c r="DM11" i="3"/>
  <c r="DE10" i="3"/>
  <c r="DJ11" i="3"/>
  <c r="DF7" i="3"/>
  <c r="DF19" i="6"/>
  <c r="DS19" i="6" s="1"/>
  <c r="DF24" i="6"/>
  <c r="DS24" i="6" s="1"/>
  <c r="DF24" i="3"/>
  <c r="DS24" i="3" s="1"/>
  <c r="DF17" i="3"/>
  <c r="DS17" i="3" s="1"/>
  <c r="DE6" i="3"/>
  <c r="DE11" i="3"/>
  <c r="DK11" i="3"/>
  <c r="DE9" i="3"/>
  <c r="DL13" i="6"/>
  <c r="DF6" i="5"/>
  <c r="DF24" i="5"/>
  <c r="DS24" i="5" s="1"/>
  <c r="DF11" i="5"/>
  <c r="DF7" i="5"/>
  <c r="U19" i="5"/>
  <c r="DR19" i="5"/>
  <c r="DU19" i="5" s="1"/>
  <c r="DE10" i="5"/>
  <c r="U24" i="5"/>
  <c r="DR24" i="5"/>
  <c r="DU24" i="5" s="1"/>
  <c r="DE7" i="5"/>
  <c r="U22" i="5"/>
  <c r="DR22" i="5"/>
  <c r="DU22" i="5" s="1"/>
  <c r="DE6" i="6"/>
  <c r="DE7" i="6"/>
  <c r="U25" i="6"/>
  <c r="DR25" i="6"/>
  <c r="DU25" i="6" s="1"/>
  <c r="DR22" i="6"/>
  <c r="DU22" i="6" s="1"/>
  <c r="U22" i="6"/>
  <c r="DE8" i="6"/>
  <c r="DN11" i="5"/>
  <c r="DL11" i="5"/>
  <c r="DP11" i="3"/>
  <c r="DO13" i="6"/>
  <c r="DO11" i="3"/>
  <c r="DF22" i="3"/>
  <c r="DS22" i="3" s="1"/>
  <c r="DE12" i="5"/>
  <c r="DR20" i="6"/>
  <c r="DU20" i="6" s="1"/>
  <c r="U20" i="6"/>
  <c r="DR23" i="6"/>
  <c r="DU23" i="6" s="1"/>
  <c r="U23" i="6"/>
  <c r="DF5" i="3"/>
  <c r="DG11" i="3"/>
  <c r="DN13" i="6"/>
  <c r="DF12" i="3"/>
  <c r="DG11" i="5"/>
  <c r="DS13" i="6"/>
  <c r="DF6" i="6"/>
  <c r="DF5" i="6"/>
  <c r="U19" i="3"/>
  <c r="DR19" i="3"/>
  <c r="DF16" i="3"/>
  <c r="DS16" i="3" s="1"/>
  <c r="DL11" i="3"/>
  <c r="DH11" i="3"/>
  <c r="DF9" i="5"/>
  <c r="DF23" i="5"/>
  <c r="DS23" i="5" s="1"/>
  <c r="DF16" i="5"/>
  <c r="DS16" i="5" s="1"/>
  <c r="DF10" i="5"/>
  <c r="DR18" i="5"/>
  <c r="DU18" i="5" s="1"/>
  <c r="U18" i="5"/>
  <c r="DE9" i="5"/>
  <c r="DE6" i="5"/>
  <c r="DR20" i="5"/>
  <c r="DU20" i="5" s="1"/>
  <c r="U20" i="5"/>
  <c r="U16" i="5"/>
  <c r="DR16" i="5"/>
  <c r="DU16" i="5" s="1"/>
  <c r="DF11" i="3"/>
  <c r="DE13" i="6"/>
  <c r="DR18" i="6"/>
  <c r="DU18" i="6" s="1"/>
  <c r="U18" i="6"/>
  <c r="U24" i="6"/>
  <c r="DR24" i="6"/>
  <c r="DU24" i="6" s="1"/>
  <c r="DR19" i="6"/>
  <c r="DU19" i="6" s="1"/>
  <c r="U19" i="6"/>
  <c r="DR27" i="6"/>
  <c r="DU27" i="6" s="1"/>
  <c r="U27" i="6"/>
  <c r="DU13" i="5" l="1"/>
  <c r="DR35" i="5"/>
  <c r="DR45" i="5"/>
  <c r="DO31" i="5"/>
  <c r="DO41" i="5"/>
  <c r="DH33" i="5"/>
  <c r="DH43" i="5"/>
  <c r="DJ35" i="5"/>
  <c r="DJ45" i="5"/>
  <c r="DO32" i="5"/>
  <c r="DO42" i="5"/>
  <c r="DT8" i="5"/>
  <c r="DG30" i="5"/>
  <c r="DG40" i="5"/>
  <c r="DO34" i="5"/>
  <c r="DO44" i="5"/>
  <c r="BL26" i="5"/>
  <c r="BL36" i="5"/>
  <c r="DO27" i="5"/>
  <c r="DO37" i="5"/>
  <c r="DP28" i="5"/>
  <c r="DP38" i="5"/>
  <c r="DP35" i="5"/>
  <c r="DP45" i="5"/>
  <c r="DK27" i="5"/>
  <c r="DK37" i="5"/>
  <c r="DG29" i="5"/>
  <c r="DG39" i="5"/>
  <c r="DL30" i="5"/>
  <c r="DL40" i="5"/>
  <c r="DT12" i="5"/>
  <c r="DG34" i="5"/>
  <c r="DG44" i="5"/>
  <c r="DL27" i="5"/>
  <c r="DL37" i="5"/>
  <c r="DH34" i="5"/>
  <c r="DH44" i="5"/>
  <c r="DL32" i="5"/>
  <c r="DL42" i="5"/>
  <c r="DQ27" i="5"/>
  <c r="DQ37" i="5"/>
  <c r="DN34" i="5"/>
  <c r="DN44" i="5"/>
  <c r="DN27" i="5"/>
  <c r="DN37" i="5"/>
  <c r="DL35" i="5"/>
  <c r="DL45" i="5"/>
  <c r="DL34" i="5"/>
  <c r="DL44" i="5"/>
  <c r="DJ32" i="5"/>
  <c r="DJ42" i="5"/>
  <c r="DQ34" i="5"/>
  <c r="DQ44" i="5"/>
  <c r="DM31" i="5"/>
  <c r="DM41" i="5"/>
  <c r="DJ34" i="5"/>
  <c r="DJ44" i="5"/>
  <c r="DQ32" i="5"/>
  <c r="DQ42" i="5"/>
  <c r="BL32" i="5"/>
  <c r="BL42" i="5"/>
  <c r="DP30" i="5"/>
  <c r="DP40" i="5"/>
  <c r="DP32" i="5"/>
  <c r="DP42" i="5"/>
  <c r="P45" i="13"/>
  <c r="DJ33" i="5"/>
  <c r="DJ43" i="5"/>
  <c r="DL29" i="5"/>
  <c r="DL39" i="5"/>
  <c r="DJ27" i="5"/>
  <c r="DJ37" i="5"/>
  <c r="DH30" i="5"/>
  <c r="DH40" i="5"/>
  <c r="DO35" i="5"/>
  <c r="DO45" i="5"/>
  <c r="DJ31" i="5"/>
  <c r="DJ41" i="5"/>
  <c r="DH27" i="5"/>
  <c r="DH37" i="5"/>
  <c r="DP34" i="5"/>
  <c r="DP44" i="5"/>
  <c r="DE34" i="5"/>
  <c r="DE44" i="5"/>
  <c r="DS6" i="5"/>
  <c r="DF28" i="5"/>
  <c r="DF38" i="5"/>
  <c r="DE37" i="5"/>
  <c r="DE27" i="5"/>
  <c r="P50" i="13"/>
  <c r="DO33" i="5"/>
  <c r="DO43" i="5"/>
  <c r="U13" i="5"/>
  <c r="DE35" i="5"/>
  <c r="DE45" i="5"/>
  <c r="DE28" i="5"/>
  <c r="DE38" i="5"/>
  <c r="DS9" i="5"/>
  <c r="DF31" i="5"/>
  <c r="DF41" i="5"/>
  <c r="DL33" i="5"/>
  <c r="DL43" i="5"/>
  <c r="DE29" i="5"/>
  <c r="DE39" i="5"/>
  <c r="DE32" i="5"/>
  <c r="DE42" i="5"/>
  <c r="DF29" i="5"/>
  <c r="DF39" i="5"/>
  <c r="DE33" i="5"/>
  <c r="DE43" i="5"/>
  <c r="DS13" i="5"/>
  <c r="DF35" i="5"/>
  <c r="DF45" i="5"/>
  <c r="DH29" i="5"/>
  <c r="DH39" i="5"/>
  <c r="DS5" i="5"/>
  <c r="DF27" i="5"/>
  <c r="DF37" i="5"/>
  <c r="DN35" i="5"/>
  <c r="DN45" i="5"/>
  <c r="DJ28" i="5"/>
  <c r="DJ38" i="5"/>
  <c r="DN31" i="5"/>
  <c r="DN41" i="5"/>
  <c r="DL31" i="5"/>
  <c r="DL41" i="5"/>
  <c r="DT10" i="5"/>
  <c r="DG32" i="5"/>
  <c r="DG42" i="5"/>
  <c r="DT6" i="5"/>
  <c r="DG28" i="5"/>
  <c r="DG38" i="5"/>
  <c r="DP31" i="5"/>
  <c r="DP41" i="5"/>
  <c r="DH32" i="5"/>
  <c r="DH42" i="5"/>
  <c r="DH28" i="5"/>
  <c r="DH38" i="5"/>
  <c r="DM27" i="5"/>
  <c r="DM37" i="5"/>
  <c r="DN30" i="5"/>
  <c r="DN40" i="5"/>
  <c r="DJ30" i="5"/>
  <c r="DJ40" i="5"/>
  <c r="BL34" i="5"/>
  <c r="BL44" i="5"/>
  <c r="DH35" i="5"/>
  <c r="DH45" i="5"/>
  <c r="DN32" i="5"/>
  <c r="DN42" i="5"/>
  <c r="DK32" i="5"/>
  <c r="DK42" i="5"/>
  <c r="DK28" i="5"/>
  <c r="DK38" i="5"/>
  <c r="DN28" i="5"/>
  <c r="DN38" i="5"/>
  <c r="DQ31" i="5"/>
  <c r="DQ41" i="5"/>
  <c r="DK30" i="5"/>
  <c r="DK40" i="5"/>
  <c r="DM34" i="5"/>
  <c r="DM44" i="5"/>
  <c r="DM28" i="5"/>
  <c r="DM38" i="5"/>
  <c r="DM30" i="5"/>
  <c r="DM40" i="5"/>
  <c r="P51" i="13"/>
  <c r="DP33" i="5"/>
  <c r="DP43" i="5"/>
  <c r="DL28" i="5"/>
  <c r="DL38" i="5"/>
  <c r="DT13" i="5"/>
  <c r="DG35" i="5"/>
  <c r="DG45" i="5"/>
  <c r="DM33" i="5"/>
  <c r="DM43" i="5"/>
  <c r="DS8" i="5"/>
  <c r="DF30" i="5"/>
  <c r="DF40" i="5"/>
  <c r="DS12" i="5"/>
  <c r="DF34" i="5"/>
  <c r="DF44" i="5"/>
  <c r="DE41" i="5"/>
  <c r="DE31" i="5"/>
  <c r="DS10" i="5"/>
  <c r="DF32" i="5"/>
  <c r="DF42" i="5"/>
  <c r="P41" i="13"/>
  <c r="DG33" i="5"/>
  <c r="DG43" i="5"/>
  <c r="N49" i="13"/>
  <c r="DN33" i="5"/>
  <c r="DN43" i="5"/>
  <c r="DF33" i="5"/>
  <c r="DF43" i="5"/>
  <c r="N52" i="13"/>
  <c r="DQ33" i="5"/>
  <c r="DQ43" i="5"/>
  <c r="U30" i="5"/>
  <c r="U40" i="5"/>
  <c r="DK33" i="5"/>
  <c r="DK43" i="5"/>
  <c r="DK29" i="5"/>
  <c r="DK39" i="5"/>
  <c r="DM29" i="5"/>
  <c r="DM39" i="5"/>
  <c r="DT29" i="5"/>
  <c r="DT39" i="5"/>
  <c r="DE30" i="5"/>
  <c r="DE40" i="5"/>
  <c r="DQ28" i="5"/>
  <c r="DQ38" i="5"/>
  <c r="DO30" i="5"/>
  <c r="DO40" i="5"/>
  <c r="DT9" i="5"/>
  <c r="DG31" i="5"/>
  <c r="DG41" i="5"/>
  <c r="DK31" i="5"/>
  <c r="DK41" i="5"/>
  <c r="DP27" i="5"/>
  <c r="DP37" i="5"/>
  <c r="DQ35" i="5"/>
  <c r="DQ45" i="5"/>
  <c r="BL35" i="5"/>
  <c r="BL45" i="5"/>
  <c r="BL28" i="5"/>
  <c r="BL38" i="5"/>
  <c r="DK35" i="5"/>
  <c r="DK45" i="5"/>
  <c r="DM32" i="5"/>
  <c r="DM42" i="5"/>
  <c r="DT5" i="5"/>
  <c r="DG27" i="5"/>
  <c r="DG37" i="5"/>
  <c r="DH31" i="5"/>
  <c r="DH41" i="5"/>
  <c r="DQ30" i="5"/>
  <c r="DQ40" i="5"/>
  <c r="DO28" i="5"/>
  <c r="DO38" i="5"/>
  <c r="DK34" i="5"/>
  <c r="DK44" i="5"/>
  <c r="DM35" i="5"/>
  <c r="DM45" i="5"/>
  <c r="DL45" i="6"/>
  <c r="DL34" i="6"/>
  <c r="DK32" i="6"/>
  <c r="DK43" i="6"/>
  <c r="DM32" i="6"/>
  <c r="DM43" i="6"/>
  <c r="DP36" i="6"/>
  <c r="DP47" i="6"/>
  <c r="DH36" i="6"/>
  <c r="DH47" i="6"/>
  <c r="DT14" i="6"/>
  <c r="DG39" i="6"/>
  <c r="DG50" i="6"/>
  <c r="DN30" i="6"/>
  <c r="DN41" i="6"/>
  <c r="DN47" i="6"/>
  <c r="DN36" i="6"/>
  <c r="DJ34" i="6"/>
  <c r="DJ45" i="6"/>
  <c r="DO34" i="6"/>
  <c r="DO45" i="6"/>
  <c r="DM39" i="6"/>
  <c r="DM50" i="6"/>
  <c r="DP31" i="6"/>
  <c r="DP42" i="6"/>
  <c r="DQ36" i="6"/>
  <c r="DQ47" i="6"/>
  <c r="DS5" i="6"/>
  <c r="DF30" i="6"/>
  <c r="DF41" i="6"/>
  <c r="B52" i="13"/>
  <c r="DQ38" i="6"/>
  <c r="DQ49" i="6"/>
  <c r="DS9" i="6"/>
  <c r="DF34" i="6"/>
  <c r="DF45" i="6"/>
  <c r="DH33" i="6"/>
  <c r="DH44" i="6"/>
  <c r="DT33" i="6"/>
  <c r="DT44" i="6"/>
  <c r="DQ39" i="6"/>
  <c r="DQ50" i="6"/>
  <c r="DN37" i="6"/>
  <c r="DN48" i="6"/>
  <c r="DJ32" i="6"/>
  <c r="DJ43" i="6"/>
  <c r="DM34" i="6"/>
  <c r="DM45" i="6"/>
  <c r="DM30" i="6"/>
  <c r="DM41" i="6"/>
  <c r="DH31" i="6"/>
  <c r="DH42" i="6"/>
  <c r="DL31" i="6"/>
  <c r="DL42" i="6"/>
  <c r="DS11" i="6"/>
  <c r="DF36" i="6"/>
  <c r="DF47" i="6"/>
  <c r="DT9" i="6"/>
  <c r="DG34" i="6"/>
  <c r="DG45" i="6"/>
  <c r="DJ30" i="6"/>
  <c r="DJ41" i="6"/>
  <c r="DH35" i="6"/>
  <c r="DH46" i="6"/>
  <c r="DG33" i="6"/>
  <c r="DG44" i="6"/>
  <c r="DT6" i="6"/>
  <c r="DG31" i="6"/>
  <c r="DG42" i="6"/>
  <c r="DO36" i="6"/>
  <c r="DO47" i="6"/>
  <c r="DN34" i="6"/>
  <c r="DN45" i="6"/>
  <c r="DQ35" i="6"/>
  <c r="DQ46" i="6"/>
  <c r="DE37" i="6"/>
  <c r="DE48" i="6"/>
  <c r="D51" i="13"/>
  <c r="DP38" i="6"/>
  <c r="DP49" i="6"/>
  <c r="DM38" i="6"/>
  <c r="DM49" i="6"/>
  <c r="DE34" i="6"/>
  <c r="DE45" i="6"/>
  <c r="D45" i="13"/>
  <c r="DJ38" i="6"/>
  <c r="DJ49" i="6"/>
  <c r="DS7" i="6"/>
  <c r="DF32" i="6"/>
  <c r="DF43" i="6"/>
  <c r="DK33" i="6"/>
  <c r="DK44" i="6"/>
  <c r="DR11" i="6"/>
  <c r="DE36" i="6"/>
  <c r="DE47" i="6"/>
  <c r="DS8" i="6"/>
  <c r="DF33" i="6"/>
  <c r="DF44" i="6"/>
  <c r="DP32" i="6"/>
  <c r="DP43" i="6"/>
  <c r="DH32" i="6"/>
  <c r="DH43" i="6"/>
  <c r="DT7" i="6"/>
  <c r="DG32" i="6"/>
  <c r="DG43" i="6"/>
  <c r="DH39" i="6"/>
  <c r="DH50" i="6"/>
  <c r="DS6" i="6"/>
  <c r="DF31" i="6"/>
  <c r="DF42" i="6"/>
  <c r="D49" i="13"/>
  <c r="DN38" i="6"/>
  <c r="DN49" i="6"/>
  <c r="DE32" i="6"/>
  <c r="DE43" i="6"/>
  <c r="DE35" i="6"/>
  <c r="DE46" i="6"/>
  <c r="U5" i="6"/>
  <c r="DE30" i="6"/>
  <c r="DE41" i="6"/>
  <c r="DS12" i="6"/>
  <c r="DF37" i="6"/>
  <c r="DF48" i="6"/>
  <c r="DO32" i="6"/>
  <c r="DO43" i="6"/>
  <c r="DP35" i="6"/>
  <c r="DP46" i="6"/>
  <c r="DH38" i="6"/>
  <c r="DH49" i="6"/>
  <c r="DK37" i="6"/>
  <c r="DK48" i="6"/>
  <c r="DL37" i="6"/>
  <c r="DL48" i="6"/>
  <c r="DF49" i="6"/>
  <c r="DF38" i="6"/>
  <c r="DQ32" i="6"/>
  <c r="DQ43" i="6"/>
  <c r="DP39" i="6"/>
  <c r="DP50" i="6"/>
  <c r="DO35" i="6"/>
  <c r="DO46" i="6"/>
  <c r="DH34" i="6"/>
  <c r="DH45" i="6"/>
  <c r="DK34" i="6"/>
  <c r="DK45" i="6"/>
  <c r="DK46" i="6"/>
  <c r="DK35" i="6"/>
  <c r="DM37" i="6"/>
  <c r="DM48" i="6"/>
  <c r="DT10" i="6"/>
  <c r="DG35" i="6"/>
  <c r="DG46" i="6"/>
  <c r="DQ34" i="6"/>
  <c r="DQ45" i="6"/>
  <c r="DK39" i="6"/>
  <c r="DK50" i="6"/>
  <c r="DT12" i="6"/>
  <c r="DG37" i="6"/>
  <c r="DG48" i="6"/>
  <c r="DN39" i="6"/>
  <c r="DN50" i="6"/>
  <c r="DJ39" i="6"/>
  <c r="DJ50" i="6"/>
  <c r="DQ37" i="6"/>
  <c r="DQ48" i="6"/>
  <c r="DS14" i="6"/>
  <c r="DF39" i="6"/>
  <c r="DF50" i="6"/>
  <c r="DO31" i="6"/>
  <c r="DO42" i="6"/>
  <c r="DO50" i="6"/>
  <c r="DO39" i="6"/>
  <c r="DN32" i="6"/>
  <c r="DN43" i="6"/>
  <c r="DH37" i="6"/>
  <c r="DH48" i="6"/>
  <c r="DE38" i="6"/>
  <c r="DE49" i="6"/>
  <c r="DS38" i="6"/>
  <c r="DS49" i="6"/>
  <c r="D50" i="13"/>
  <c r="DO38" i="6"/>
  <c r="DO49" i="6"/>
  <c r="DE33" i="6"/>
  <c r="DE44" i="6"/>
  <c r="DE31" i="6"/>
  <c r="DE42" i="6"/>
  <c r="B47" i="13"/>
  <c r="DL38" i="6"/>
  <c r="DL49" i="6"/>
  <c r="D41" i="13"/>
  <c r="DG38" i="6"/>
  <c r="DG49" i="6"/>
  <c r="DE39" i="6"/>
  <c r="DE50" i="6"/>
  <c r="DM33" i="6"/>
  <c r="DM44" i="6"/>
  <c r="DS10" i="6"/>
  <c r="DF35" i="6"/>
  <c r="DF46" i="6"/>
  <c r="DK38" i="6"/>
  <c r="DK49" i="6"/>
  <c r="DJ35" i="6"/>
  <c r="DJ46" i="6"/>
  <c r="DQ31" i="6"/>
  <c r="DQ42" i="6"/>
  <c r="DL50" i="6"/>
  <c r="DL39" i="6"/>
  <c r="DL32" i="6"/>
  <c r="DL43" i="6"/>
  <c r="DM36" i="6"/>
  <c r="DM47" i="6"/>
  <c r="DT5" i="6"/>
  <c r="DG30" i="6"/>
  <c r="DG41" i="6"/>
  <c r="DH30" i="6"/>
  <c r="DH41" i="6"/>
  <c r="DQ30" i="6"/>
  <c r="DQ41" i="6"/>
  <c r="DM31" i="6"/>
  <c r="DM42" i="6"/>
  <c r="DO30" i="6"/>
  <c r="DO41" i="6"/>
  <c r="DN31" i="6"/>
  <c r="DN42" i="6"/>
  <c r="DP34" i="6"/>
  <c r="DP45" i="6"/>
  <c r="DJ37" i="6"/>
  <c r="DJ48" i="6"/>
  <c r="DK30" i="6"/>
  <c r="DK41" i="6"/>
  <c r="DL36" i="6"/>
  <c r="DL47" i="6"/>
  <c r="DL30" i="6"/>
  <c r="DL41" i="6"/>
  <c r="DM35" i="6"/>
  <c r="DM46" i="6"/>
  <c r="DT11" i="6"/>
  <c r="DG36" i="6"/>
  <c r="DG47" i="6"/>
  <c r="DK31" i="6"/>
  <c r="DK42" i="6"/>
  <c r="DJ31" i="6"/>
  <c r="DJ42" i="6"/>
  <c r="DJ36" i="6"/>
  <c r="DJ47" i="6"/>
  <c r="DP30" i="6"/>
  <c r="DP41" i="6"/>
  <c r="DN35" i="6"/>
  <c r="DN46" i="6"/>
  <c r="DK36" i="6"/>
  <c r="DK47" i="6"/>
  <c r="DL35" i="6"/>
  <c r="DL46" i="6"/>
  <c r="DO37" i="6"/>
  <c r="DO48" i="6"/>
  <c r="DP37" i="6"/>
  <c r="DP48" i="6"/>
  <c r="DO41" i="3"/>
  <c r="DO32" i="3"/>
  <c r="DE41" i="3"/>
  <c r="DE32" i="3"/>
  <c r="DE40" i="3"/>
  <c r="DE31" i="3"/>
  <c r="DH38" i="3"/>
  <c r="DH29" i="3"/>
  <c r="DM38" i="3"/>
  <c r="DM29" i="3"/>
  <c r="DH35" i="3"/>
  <c r="DH26" i="3"/>
  <c r="DN35" i="3"/>
  <c r="DN26" i="3"/>
  <c r="DM35" i="3"/>
  <c r="DM26" i="3"/>
  <c r="DP37" i="3"/>
  <c r="DP28" i="3"/>
  <c r="DG41" i="3"/>
  <c r="DG32" i="3"/>
  <c r="DE36" i="3"/>
  <c r="DE27" i="3"/>
  <c r="DM41" i="3"/>
  <c r="DM32" i="3"/>
  <c r="DF40" i="3"/>
  <c r="DF31" i="3"/>
  <c r="DN41" i="3"/>
  <c r="DN32" i="3"/>
  <c r="DE38" i="3"/>
  <c r="DE29" i="3"/>
  <c r="DF43" i="3"/>
  <c r="DF34" i="3"/>
  <c r="DL38" i="3"/>
  <c r="DL29" i="3"/>
  <c r="DQ35" i="3"/>
  <c r="DQ26" i="3"/>
  <c r="DO43" i="3"/>
  <c r="DO34" i="3"/>
  <c r="DP36" i="3"/>
  <c r="DP27" i="3"/>
  <c r="DM37" i="3"/>
  <c r="DM28" i="3"/>
  <c r="DG37" i="3"/>
  <c r="DG28" i="3"/>
  <c r="DM34" i="3"/>
  <c r="DM43" i="3"/>
  <c r="DQ36" i="3"/>
  <c r="DQ27" i="3"/>
  <c r="DN28" i="3"/>
  <c r="DN37" i="3"/>
  <c r="DH40" i="3"/>
  <c r="DH31" i="3"/>
  <c r="DG43" i="3"/>
  <c r="DG34" i="3"/>
  <c r="DO39" i="3"/>
  <c r="DO30" i="3"/>
  <c r="DJ35" i="3"/>
  <c r="DJ26" i="3"/>
  <c r="DK42" i="3"/>
  <c r="DK33" i="3"/>
  <c r="DH42" i="3"/>
  <c r="DH33" i="3"/>
  <c r="DN40" i="3"/>
  <c r="DN31" i="3"/>
  <c r="DJ37" i="3"/>
  <c r="DJ28" i="3"/>
  <c r="DH36" i="3"/>
  <c r="DH27" i="3"/>
  <c r="DL39" i="3"/>
  <c r="DL30" i="3"/>
  <c r="DL36" i="3"/>
  <c r="DL27" i="3"/>
  <c r="DQ40" i="3"/>
  <c r="DQ31" i="3"/>
  <c r="DM40" i="3"/>
  <c r="DM31" i="3"/>
  <c r="DL37" i="3"/>
  <c r="DL28" i="3"/>
  <c r="DM42" i="3"/>
  <c r="DM33" i="3"/>
  <c r="DG40" i="3"/>
  <c r="DG31" i="3"/>
  <c r="DH41" i="3"/>
  <c r="DH32" i="3"/>
  <c r="DP41" i="3"/>
  <c r="DP32" i="3"/>
  <c r="DE39" i="3"/>
  <c r="DE30" i="3"/>
  <c r="DF37" i="3"/>
  <c r="DF28" i="3"/>
  <c r="DE43" i="3"/>
  <c r="DE34" i="3"/>
  <c r="DE37" i="3"/>
  <c r="DE28" i="3"/>
  <c r="DO35" i="3"/>
  <c r="DO26" i="3"/>
  <c r="DJ42" i="3"/>
  <c r="DJ33" i="3"/>
  <c r="DO36" i="3"/>
  <c r="DO27" i="3"/>
  <c r="DL40" i="3"/>
  <c r="DL31" i="3"/>
  <c r="DM39" i="3"/>
  <c r="DM30" i="3"/>
  <c r="DH39" i="3"/>
  <c r="DH30" i="3"/>
  <c r="DQ43" i="3"/>
  <c r="DQ34" i="3"/>
  <c r="DO40" i="3"/>
  <c r="DO31" i="3"/>
  <c r="DK36" i="3"/>
  <c r="DK27" i="3"/>
  <c r="DK35" i="3"/>
  <c r="DK26" i="3"/>
  <c r="DJ36" i="3"/>
  <c r="DJ27" i="3"/>
  <c r="DQ42" i="3"/>
  <c r="DQ33" i="3"/>
  <c r="DK37" i="3"/>
  <c r="DK28" i="3"/>
  <c r="DJ43" i="3"/>
  <c r="DJ34" i="3"/>
  <c r="DQ37" i="3"/>
  <c r="DQ28" i="3"/>
  <c r="DK43" i="3"/>
  <c r="DK34" i="3"/>
  <c r="DL42" i="3"/>
  <c r="DL33" i="3"/>
  <c r="DG36" i="3"/>
  <c r="DG27" i="3"/>
  <c r="DQ38" i="3"/>
  <c r="DQ29" i="3"/>
  <c r="DK38" i="3"/>
  <c r="DK29" i="3"/>
  <c r="DE35" i="3"/>
  <c r="DE26" i="3"/>
  <c r="DF36" i="3"/>
  <c r="DF27" i="3"/>
  <c r="DP43" i="3"/>
  <c r="DP34" i="3"/>
  <c r="DN43" i="3"/>
  <c r="DN34" i="3"/>
  <c r="DM36" i="3"/>
  <c r="DM27" i="3"/>
  <c r="DP31" i="3"/>
  <c r="DP40" i="3"/>
  <c r="DP38" i="3"/>
  <c r="DP29" i="3"/>
  <c r="DF41" i="3"/>
  <c r="DF32" i="3"/>
  <c r="DF35" i="3"/>
  <c r="DF26" i="3"/>
  <c r="DL41" i="3"/>
  <c r="DL32" i="3"/>
  <c r="DF42" i="3"/>
  <c r="DF33" i="3"/>
  <c r="DK41" i="3"/>
  <c r="DK32" i="3"/>
  <c r="DJ41" i="3"/>
  <c r="DJ32" i="3"/>
  <c r="DF39" i="3"/>
  <c r="DF30" i="3"/>
  <c r="DQ41" i="3"/>
  <c r="DQ32" i="3"/>
  <c r="DF38" i="3"/>
  <c r="DF29" i="3"/>
  <c r="DE42" i="3"/>
  <c r="DE33" i="3"/>
  <c r="DO42" i="3"/>
  <c r="DO33" i="3"/>
  <c r="DN42" i="3"/>
  <c r="DN33" i="3"/>
  <c r="DQ39" i="3"/>
  <c r="DQ30" i="3"/>
  <c r="DG42" i="3"/>
  <c r="DG33" i="3"/>
  <c r="DL43" i="3"/>
  <c r="DL34" i="3"/>
  <c r="DH37" i="3"/>
  <c r="DH28" i="3"/>
  <c r="DN36" i="3"/>
  <c r="DN27" i="3"/>
  <c r="DP39" i="3"/>
  <c r="DP30" i="3"/>
  <c r="DK40" i="3"/>
  <c r="DK31" i="3"/>
  <c r="DT8" i="3"/>
  <c r="DG38" i="3"/>
  <c r="DG29" i="3"/>
  <c r="DP35" i="3"/>
  <c r="DP26" i="3"/>
  <c r="DJ40" i="3"/>
  <c r="DJ31" i="3"/>
  <c r="DL35" i="3"/>
  <c r="DL26" i="3"/>
  <c r="DO37" i="3"/>
  <c r="DO28" i="3"/>
  <c r="DP42" i="3"/>
  <c r="DP33" i="3"/>
  <c r="DK39" i="3"/>
  <c r="DK30" i="3"/>
  <c r="DG39" i="3"/>
  <c r="DG30" i="3"/>
  <c r="DG35" i="3"/>
  <c r="DG26" i="3"/>
  <c r="DH43" i="3"/>
  <c r="DH34" i="3"/>
  <c r="DJ38" i="3"/>
  <c r="DJ29" i="3"/>
  <c r="DN38" i="3"/>
  <c r="DN29" i="3"/>
  <c r="DO38" i="3"/>
  <c r="DO29" i="3"/>
  <c r="DN39" i="3"/>
  <c r="DN30" i="3"/>
  <c r="DU10" i="3"/>
  <c r="DU6" i="3"/>
  <c r="DU5" i="3"/>
  <c r="DU12" i="3"/>
  <c r="DU9" i="3"/>
  <c r="DU7" i="3"/>
  <c r="H52" i="13"/>
  <c r="DS6" i="3"/>
  <c r="J41" i="13"/>
  <c r="DS10" i="3"/>
  <c r="DS5" i="3"/>
  <c r="J51" i="13"/>
  <c r="DS7" i="3"/>
  <c r="H49" i="13"/>
  <c r="DR7" i="3"/>
  <c r="DU13" i="3"/>
  <c r="DT5" i="3"/>
  <c r="DS9" i="3"/>
  <c r="DR12" i="3"/>
  <c r="DT12" i="3"/>
  <c r="DS12" i="3"/>
  <c r="J46" i="13"/>
  <c r="J45" i="13"/>
  <c r="DT10" i="3"/>
  <c r="DS13" i="3"/>
  <c r="DT9" i="3"/>
  <c r="DT7" i="3"/>
  <c r="DT13" i="3"/>
  <c r="DT6" i="3"/>
  <c r="U12" i="3"/>
  <c r="DR13" i="3"/>
  <c r="DR8" i="3"/>
  <c r="B50" i="13"/>
  <c r="DU8" i="3"/>
  <c r="U7" i="3"/>
  <c r="J50" i="13"/>
  <c r="DU11" i="3"/>
  <c r="DR8" i="5"/>
  <c r="N50" i="13"/>
  <c r="P52" i="13"/>
  <c r="P46" i="13"/>
  <c r="N46" i="13"/>
  <c r="P43" i="13"/>
  <c r="N43" i="13"/>
  <c r="N45" i="13"/>
  <c r="P39" i="13"/>
  <c r="N39" i="13"/>
  <c r="DS7" i="5"/>
  <c r="N40" i="13"/>
  <c r="P40" i="13"/>
  <c r="P49" i="13"/>
  <c r="N51" i="13"/>
  <c r="P47" i="13"/>
  <c r="N47" i="13"/>
  <c r="N48" i="13"/>
  <c r="P48" i="13"/>
  <c r="N41" i="13"/>
  <c r="U11" i="6"/>
  <c r="DR14" i="6"/>
  <c r="B43" i="13"/>
  <c r="D43" i="13"/>
  <c r="B41" i="13"/>
  <c r="D47" i="13"/>
  <c r="B49" i="13"/>
  <c r="D48" i="13"/>
  <c r="B48" i="13"/>
  <c r="D52" i="13"/>
  <c r="B46" i="13"/>
  <c r="D46" i="13"/>
  <c r="D40" i="13"/>
  <c r="DR5" i="6"/>
  <c r="B45" i="13"/>
  <c r="B51" i="13"/>
  <c r="B40" i="13"/>
  <c r="D39" i="13"/>
  <c r="B39" i="13"/>
  <c r="U13" i="3"/>
  <c r="J52" i="13"/>
  <c r="H45" i="13"/>
  <c r="J49" i="13"/>
  <c r="H50" i="13"/>
  <c r="H51" i="13"/>
  <c r="J43" i="13"/>
  <c r="H43" i="13"/>
  <c r="H46" i="13"/>
  <c r="H41" i="13"/>
  <c r="U8" i="3"/>
  <c r="H39" i="13"/>
  <c r="J39" i="13"/>
  <c r="DS8" i="3"/>
  <c r="J40" i="13"/>
  <c r="H40" i="13"/>
  <c r="J47" i="13"/>
  <c r="H47" i="13"/>
  <c r="J48" i="13"/>
  <c r="H48" i="13"/>
  <c r="U14" i="6"/>
  <c r="U13" i="6"/>
  <c r="DR13" i="6"/>
  <c r="DR6" i="5"/>
  <c r="U6" i="5"/>
  <c r="DT11" i="3"/>
  <c r="DR11" i="3"/>
  <c r="U11" i="3"/>
  <c r="DS11" i="3"/>
  <c r="DR9" i="5"/>
  <c r="U9" i="5"/>
  <c r="DT11" i="5"/>
  <c r="DR12" i="5"/>
  <c r="U12" i="5"/>
  <c r="DR8" i="6"/>
  <c r="U8" i="6"/>
  <c r="U6" i="6"/>
  <c r="DR6" i="6"/>
  <c r="U7" i="5"/>
  <c r="DR7" i="5"/>
  <c r="U10" i="5"/>
  <c r="DR10" i="5"/>
  <c r="U10" i="6"/>
  <c r="DR10" i="6"/>
  <c r="DR7" i="6"/>
  <c r="U7" i="6"/>
  <c r="U10" i="3"/>
  <c r="DR10" i="3"/>
  <c r="DT13" i="6"/>
  <c r="DS11" i="5"/>
  <c r="DR9" i="3"/>
  <c r="U9" i="3"/>
  <c r="DR12" i="6"/>
  <c r="U12" i="6"/>
  <c r="DR9" i="6"/>
  <c r="U9" i="6"/>
  <c r="DR5" i="5"/>
  <c r="U5" i="5"/>
  <c r="U5" i="3"/>
  <c r="DR5" i="3"/>
  <c r="U6" i="3"/>
  <c r="DR6" i="3"/>
  <c r="U11" i="5"/>
  <c r="DR11" i="5"/>
  <c r="U34" i="5" l="1"/>
  <c r="U44" i="5"/>
  <c r="DT35" i="5"/>
  <c r="DT45" i="5"/>
  <c r="DS27" i="5"/>
  <c r="DS37" i="5"/>
  <c r="U27" i="5"/>
  <c r="U37" i="5"/>
  <c r="DU7" i="5"/>
  <c r="DR29" i="5"/>
  <c r="DR39" i="5"/>
  <c r="DU9" i="5"/>
  <c r="DR31" i="5"/>
  <c r="DR41" i="5"/>
  <c r="DS29" i="5"/>
  <c r="DS39" i="5"/>
  <c r="DT32" i="5"/>
  <c r="DT42" i="5"/>
  <c r="DS35" i="5"/>
  <c r="DS45" i="5"/>
  <c r="DT34" i="5"/>
  <c r="DT44" i="5"/>
  <c r="DU6" i="5"/>
  <c r="DR28" i="5"/>
  <c r="DR38" i="5"/>
  <c r="DU8" i="5"/>
  <c r="DR30" i="5"/>
  <c r="DR40" i="5"/>
  <c r="DT31" i="5"/>
  <c r="DT41" i="5"/>
  <c r="DS34" i="5"/>
  <c r="DS44" i="5"/>
  <c r="DS33" i="5"/>
  <c r="DS43" i="5"/>
  <c r="DU10" i="5"/>
  <c r="DR32" i="5"/>
  <c r="DR42" i="5"/>
  <c r="DU12" i="5"/>
  <c r="DR34" i="5"/>
  <c r="DR44" i="5"/>
  <c r="DT28" i="5"/>
  <c r="DT38" i="5"/>
  <c r="DS31" i="5"/>
  <c r="DS41" i="5"/>
  <c r="U33" i="5"/>
  <c r="U43" i="5"/>
  <c r="U31" i="5"/>
  <c r="U41" i="5"/>
  <c r="DT30" i="5"/>
  <c r="DT40" i="5"/>
  <c r="DU11" i="5"/>
  <c r="DR33" i="5"/>
  <c r="DR43" i="5"/>
  <c r="DU5" i="5"/>
  <c r="DR27" i="5"/>
  <c r="DR37" i="5"/>
  <c r="U32" i="5"/>
  <c r="U42" i="5"/>
  <c r="U29" i="5"/>
  <c r="U39" i="5"/>
  <c r="N55" i="13"/>
  <c r="DT33" i="5"/>
  <c r="DT43" i="5"/>
  <c r="U28" i="5"/>
  <c r="U38" i="5"/>
  <c r="DT27" i="5"/>
  <c r="DT37" i="5"/>
  <c r="DS32" i="5"/>
  <c r="DS42" i="5"/>
  <c r="DS30" i="5"/>
  <c r="DS40" i="5"/>
  <c r="U45" i="5"/>
  <c r="U35" i="5"/>
  <c r="DS28" i="5"/>
  <c r="DS38" i="5"/>
  <c r="DU35" i="5"/>
  <c r="DU45" i="5"/>
  <c r="B54" i="13"/>
  <c r="DS31" i="6"/>
  <c r="DS42" i="6"/>
  <c r="DS33" i="6"/>
  <c r="DS44" i="6"/>
  <c r="DS32" i="6"/>
  <c r="DS43" i="6"/>
  <c r="DS30" i="6"/>
  <c r="DS41" i="6"/>
  <c r="U34" i="6"/>
  <c r="U45" i="6"/>
  <c r="U37" i="6"/>
  <c r="U48" i="6"/>
  <c r="U43" i="6"/>
  <c r="U32" i="6"/>
  <c r="DU10" i="6"/>
  <c r="DR35" i="6"/>
  <c r="DR46" i="6"/>
  <c r="DU6" i="6"/>
  <c r="DR31" i="6"/>
  <c r="DR42" i="6"/>
  <c r="DU13" i="6"/>
  <c r="DR38" i="6"/>
  <c r="DR49" i="6"/>
  <c r="D54" i="13"/>
  <c r="DU14" i="6"/>
  <c r="DR39" i="6"/>
  <c r="DR50" i="6"/>
  <c r="DT36" i="6"/>
  <c r="DT47" i="6"/>
  <c r="DS35" i="6"/>
  <c r="DS46" i="6"/>
  <c r="DT32" i="6"/>
  <c r="DT43" i="6"/>
  <c r="DT31" i="6"/>
  <c r="DT42" i="6"/>
  <c r="DS36" i="6"/>
  <c r="DS47" i="6"/>
  <c r="DT50" i="6"/>
  <c r="DT39" i="6"/>
  <c r="U50" i="6"/>
  <c r="U39" i="6"/>
  <c r="DU5" i="6"/>
  <c r="DR30" i="6"/>
  <c r="DR41" i="6"/>
  <c r="DU9" i="6"/>
  <c r="DR34" i="6"/>
  <c r="DR45" i="6"/>
  <c r="DU12" i="6"/>
  <c r="DR37" i="6"/>
  <c r="DR48" i="6"/>
  <c r="B55" i="13"/>
  <c r="DT38" i="6"/>
  <c r="DT49" i="6"/>
  <c r="DU7" i="6"/>
  <c r="DR32" i="6"/>
  <c r="DR43" i="6"/>
  <c r="U35" i="6"/>
  <c r="U46" i="6"/>
  <c r="DU8" i="6"/>
  <c r="DR33" i="6"/>
  <c r="DR44" i="6"/>
  <c r="U36" i="6"/>
  <c r="U47" i="6"/>
  <c r="DT30" i="6"/>
  <c r="DT41" i="6"/>
  <c r="DS39" i="6"/>
  <c r="DS50" i="6"/>
  <c r="DT35" i="6"/>
  <c r="DT46" i="6"/>
  <c r="U30" i="6"/>
  <c r="U41" i="6"/>
  <c r="DT34" i="6"/>
  <c r="DT45" i="6"/>
  <c r="DS34" i="6"/>
  <c r="DS45" i="6"/>
  <c r="U33" i="6"/>
  <c r="U44" i="6"/>
  <c r="U31" i="6"/>
  <c r="U42" i="6"/>
  <c r="U38" i="6"/>
  <c r="U49" i="6"/>
  <c r="DT37" i="6"/>
  <c r="DT48" i="6"/>
  <c r="DS37" i="6"/>
  <c r="DS48" i="6"/>
  <c r="DU11" i="6"/>
  <c r="DR36" i="6"/>
  <c r="DR47" i="6"/>
  <c r="DU41" i="3"/>
  <c r="DU32" i="3"/>
  <c r="DS43" i="3"/>
  <c r="DS34" i="3"/>
  <c r="DR36" i="3"/>
  <c r="DR27" i="3"/>
  <c r="DR38" i="3"/>
  <c r="DR29" i="3"/>
  <c r="DT40" i="3"/>
  <c r="DT31" i="3"/>
  <c r="DT42" i="3"/>
  <c r="DT33" i="3"/>
  <c r="DU43" i="3"/>
  <c r="DU34" i="3"/>
  <c r="DU42" i="3"/>
  <c r="DU33" i="3"/>
  <c r="DR40" i="3"/>
  <c r="DR31" i="3"/>
  <c r="DS38" i="3"/>
  <c r="DS29" i="3"/>
  <c r="DR43" i="3"/>
  <c r="DR34" i="3"/>
  <c r="DT37" i="3"/>
  <c r="DT28" i="3"/>
  <c r="DR42" i="3"/>
  <c r="DR33" i="3"/>
  <c r="DR37" i="3"/>
  <c r="DR28" i="3"/>
  <c r="DS35" i="3"/>
  <c r="DS26" i="3"/>
  <c r="DU35" i="3"/>
  <c r="DU26" i="3"/>
  <c r="DT41" i="3"/>
  <c r="DT32" i="3"/>
  <c r="DT36" i="3"/>
  <c r="DT27" i="3"/>
  <c r="DS42" i="3"/>
  <c r="DS33" i="3"/>
  <c r="DT35" i="3"/>
  <c r="DT26" i="3"/>
  <c r="DS37" i="3"/>
  <c r="DS28" i="3"/>
  <c r="DU40" i="3"/>
  <c r="DU31" i="3"/>
  <c r="DS41" i="3"/>
  <c r="DS32" i="3"/>
  <c r="DT43" i="3"/>
  <c r="DT34" i="3"/>
  <c r="DS36" i="3"/>
  <c r="DS27" i="3"/>
  <c r="DT38" i="3"/>
  <c r="DT29" i="3"/>
  <c r="DR35" i="3"/>
  <c r="DR26" i="3"/>
  <c r="DR39" i="3"/>
  <c r="DR30" i="3"/>
  <c r="DR41" i="3"/>
  <c r="DR32" i="3"/>
  <c r="DU38" i="3"/>
  <c r="DU29" i="3"/>
  <c r="DT39" i="3"/>
  <c r="DT30" i="3"/>
  <c r="DS39" i="3"/>
  <c r="DS30" i="3"/>
  <c r="DS40" i="3"/>
  <c r="DS31" i="3"/>
  <c r="DU37" i="3"/>
  <c r="DU28" i="3"/>
  <c r="DU36" i="3"/>
  <c r="DU27" i="3"/>
  <c r="DU39" i="3"/>
  <c r="DU30" i="3"/>
  <c r="U36" i="3"/>
  <c r="U27" i="3"/>
  <c r="U39" i="3"/>
  <c r="U30" i="3"/>
  <c r="U41" i="3"/>
  <c r="U32" i="3"/>
  <c r="U37" i="3"/>
  <c r="U28" i="3"/>
  <c r="U40" i="3"/>
  <c r="U31" i="3"/>
  <c r="U43" i="3"/>
  <c r="U34" i="3"/>
  <c r="U42" i="3"/>
  <c r="U33" i="3"/>
  <c r="U26" i="3"/>
  <c r="U35" i="3"/>
  <c r="U38" i="3"/>
  <c r="U29" i="3"/>
  <c r="J55" i="13"/>
  <c r="P53" i="13"/>
  <c r="N53" i="13"/>
  <c r="P54" i="13"/>
  <c r="N54" i="13"/>
  <c r="P55" i="13"/>
  <c r="D55" i="13"/>
  <c r="D53" i="13"/>
  <c r="B53" i="13"/>
  <c r="J53" i="13"/>
  <c r="H53" i="13"/>
  <c r="H55" i="13"/>
  <c r="J54" i="13"/>
  <c r="H54" i="13"/>
  <c r="DU30" i="5" l="1"/>
  <c r="DU40" i="5"/>
  <c r="DU34" i="5"/>
  <c r="DU44" i="5"/>
  <c r="DU41" i="5"/>
  <c r="DU31" i="5"/>
  <c r="DU27" i="5"/>
  <c r="DU37" i="5"/>
  <c r="DU33" i="5"/>
  <c r="DU43" i="5"/>
  <c r="DU32" i="5"/>
  <c r="DU42" i="5"/>
  <c r="DU28" i="5"/>
  <c r="DU38" i="5"/>
  <c r="DU29" i="5"/>
  <c r="DU39" i="5"/>
  <c r="DU37" i="6"/>
  <c r="DU48" i="6"/>
  <c r="DU30" i="6"/>
  <c r="DU41" i="6"/>
  <c r="DU39" i="6"/>
  <c r="DU50" i="6"/>
  <c r="DU38" i="6"/>
  <c r="DU49" i="6"/>
  <c r="DU35" i="6"/>
  <c r="DU46" i="6"/>
  <c r="DU36" i="6"/>
  <c r="DU47" i="6"/>
  <c r="DU32" i="6"/>
  <c r="DU43" i="6"/>
  <c r="DU31" i="6"/>
  <c r="DU42" i="6"/>
  <c r="DU33" i="6"/>
  <c r="DU44" i="6"/>
  <c r="DU34" i="6"/>
  <c r="DU45" i="6"/>
</calcChain>
</file>

<file path=xl/comments1.xml><?xml version="1.0" encoding="utf-8"?>
<comments xmlns="http://schemas.openxmlformats.org/spreadsheetml/2006/main">
  <authors>
    <author>Vicky De Groof</author>
  </authors>
  <commentList>
    <comment ref="W2" authorId="0" shapeId="0">
      <text>
        <r>
          <rPr>
            <sz val="9"/>
            <color indexed="81"/>
            <rFont val="Tahoma"/>
            <family val="2"/>
          </rPr>
          <t>Average of analytical duplicates</t>
        </r>
      </text>
    </comment>
    <comment ref="X2" authorId="0" shapeId="0">
      <text>
        <r>
          <rPr>
            <sz val="9"/>
            <color indexed="81"/>
            <rFont val="Tahoma"/>
            <family val="2"/>
          </rPr>
          <t>Average of analytical duplicates</t>
        </r>
      </text>
    </comment>
  </commentList>
</comments>
</file>

<file path=xl/comments2.xml><?xml version="1.0" encoding="utf-8"?>
<comments xmlns="http://schemas.openxmlformats.org/spreadsheetml/2006/main">
  <authors>
    <author>Vicky De Groof</author>
  </authors>
  <commentList>
    <comment ref="W2" authorId="0" shapeId="0">
      <text>
        <r>
          <rPr>
            <sz val="9"/>
            <color indexed="81"/>
            <rFont val="Tahoma"/>
            <family val="2"/>
          </rPr>
          <t>Average of analytical duplicates</t>
        </r>
      </text>
    </comment>
    <comment ref="X2" authorId="0" shapeId="0">
      <text>
        <r>
          <rPr>
            <sz val="9"/>
            <color indexed="81"/>
            <rFont val="Tahoma"/>
            <family val="2"/>
          </rPr>
          <t>Average of analytical duplicates</t>
        </r>
      </text>
    </comment>
    <comment ref="E3" authorId="0" shapeId="0">
      <text>
        <r>
          <rPr>
            <sz val="9"/>
            <color indexed="81"/>
            <rFont val="Tahoma"/>
            <family val="2"/>
          </rPr>
          <t>Inoculum addition to 14 gVS/L + tap water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Inoculum addition to 14 gVS/L + tap water</t>
        </r>
      </text>
    </comment>
  </commentList>
</comments>
</file>

<file path=xl/comments3.xml><?xml version="1.0" encoding="utf-8"?>
<comments xmlns="http://schemas.openxmlformats.org/spreadsheetml/2006/main">
  <authors>
    <author>Vicky De Groof</author>
  </authors>
  <commentList>
    <comment ref="W2" authorId="0" shapeId="0">
      <text>
        <r>
          <rPr>
            <sz val="9"/>
            <color indexed="81"/>
            <rFont val="Tahoma"/>
            <family val="2"/>
          </rPr>
          <t>Average of analytical duplicates</t>
        </r>
      </text>
    </comment>
    <comment ref="X2" authorId="0" shapeId="0">
      <text>
        <r>
          <rPr>
            <sz val="9"/>
            <color indexed="81"/>
            <rFont val="Tahoma"/>
            <family val="2"/>
          </rPr>
          <t>Average of analytical duplicates</t>
        </r>
      </text>
    </comment>
  </commentList>
</comments>
</file>

<file path=xl/sharedStrings.xml><?xml version="1.0" encoding="utf-8"?>
<sst xmlns="http://schemas.openxmlformats.org/spreadsheetml/2006/main" count="6590" uniqueCount="1787">
  <si>
    <t>Corresponding author: Ana Lanham</t>
  </si>
  <si>
    <t>a.lanham@bath.ac.uk</t>
  </si>
  <si>
    <t>Contents</t>
  </si>
  <si>
    <t>Constants used in calculations</t>
  </si>
  <si>
    <t>Compound</t>
  </si>
  <si>
    <t>Acronym</t>
  </si>
  <si>
    <t>Formula</t>
  </si>
  <si>
    <t>MW</t>
  </si>
  <si>
    <t>Ox</t>
  </si>
  <si>
    <t>C</t>
  </si>
  <si>
    <t>Conversion example</t>
  </si>
  <si>
    <t>AD</t>
  </si>
  <si>
    <t>g/mol</t>
  </si>
  <si>
    <t>molO2/mol</t>
  </si>
  <si>
    <t>molC/mol</t>
  </si>
  <si>
    <t>g/L</t>
  </si>
  <si>
    <t>M (mol/L)</t>
  </si>
  <si>
    <t>gC/L</t>
  </si>
  <si>
    <t>gCOD/L</t>
  </si>
  <si>
    <t>MC (molC/L)</t>
  </si>
  <si>
    <t>GAS</t>
  </si>
  <si>
    <t>methane</t>
  </si>
  <si>
    <t>CH4</t>
  </si>
  <si>
    <t>carbon dioxide</t>
  </si>
  <si>
    <t>CO2</t>
  </si>
  <si>
    <t>Abbreviations</t>
  </si>
  <si>
    <t>hydrogen</t>
  </si>
  <si>
    <t>H2</t>
  </si>
  <si>
    <t>anaerobic digestion</t>
  </si>
  <si>
    <t>VFA</t>
  </si>
  <si>
    <t>C1</t>
  </si>
  <si>
    <t>formic acid, formate</t>
  </si>
  <si>
    <t>formic acid</t>
  </si>
  <si>
    <t>CH2O2</t>
  </si>
  <si>
    <t>C2</t>
  </si>
  <si>
    <t>actecic acid, acetate</t>
  </si>
  <si>
    <t>actecic acid</t>
  </si>
  <si>
    <t>C2H4O2</t>
  </si>
  <si>
    <t>C3</t>
  </si>
  <si>
    <t>propionic acid, propionate</t>
  </si>
  <si>
    <t>propionic acid</t>
  </si>
  <si>
    <t>C3H6O2</t>
  </si>
  <si>
    <t>C4</t>
  </si>
  <si>
    <t>n-butyric acid, n-butyrate</t>
  </si>
  <si>
    <t>n-butyric acid</t>
  </si>
  <si>
    <t>C4H8O2</t>
  </si>
  <si>
    <t>C5</t>
  </si>
  <si>
    <t>n-valeric acid, n-valerate</t>
  </si>
  <si>
    <t>n-valeric acid</t>
  </si>
  <si>
    <t>C5H10O2</t>
  </si>
  <si>
    <t>C6</t>
  </si>
  <si>
    <t>n-caproic acid, n-caproate</t>
  </si>
  <si>
    <t>n-caproic acid</t>
  </si>
  <si>
    <t>C6H12O2</t>
  </si>
  <si>
    <t>C7</t>
  </si>
  <si>
    <t>n-heptanoic acid, n-heptanoate</t>
  </si>
  <si>
    <t>n-heptanoic acid</t>
  </si>
  <si>
    <t>C7H14O2</t>
  </si>
  <si>
    <t>C8</t>
  </si>
  <si>
    <t>n-caprylic acid, n-caprylate</t>
  </si>
  <si>
    <t>n-caprylic acid</t>
  </si>
  <si>
    <t>C8H16O2</t>
  </si>
  <si>
    <t>carboxylic acids and carboxylates</t>
  </si>
  <si>
    <t>OTHER</t>
  </si>
  <si>
    <t>CE</t>
  </si>
  <si>
    <t>chain elongation</t>
  </si>
  <si>
    <t>lactic acid</t>
  </si>
  <si>
    <t>Lac</t>
  </si>
  <si>
    <t>C3H6O3</t>
  </si>
  <si>
    <t>ethanol</t>
  </si>
  <si>
    <t>EtOH</t>
  </si>
  <si>
    <t>C2H6O</t>
  </si>
  <si>
    <t>F/M</t>
  </si>
  <si>
    <t>feed-to-microbial ratio</t>
  </si>
  <si>
    <t>glucose</t>
  </si>
  <si>
    <t>Gluc</t>
  </si>
  <si>
    <t>C6H12O6</t>
  </si>
  <si>
    <t>FW</t>
  </si>
  <si>
    <t>food waste</t>
  </si>
  <si>
    <t>glycerol</t>
  </si>
  <si>
    <t>Glyc</t>
  </si>
  <si>
    <t>C3H8O3</t>
  </si>
  <si>
    <t>HRT</t>
  </si>
  <si>
    <t>hydraulic retention time</t>
  </si>
  <si>
    <t>sucrose</t>
  </si>
  <si>
    <t>Suc</t>
  </si>
  <si>
    <t>C12H22O11</t>
  </si>
  <si>
    <t>MCCA</t>
  </si>
  <si>
    <t>NA</t>
  </si>
  <si>
    <t>not applicable / not available</t>
  </si>
  <si>
    <t>OLR</t>
  </si>
  <si>
    <t>organic loading rate</t>
  </si>
  <si>
    <t>SBR</t>
  </si>
  <si>
    <t>sequencing batch reactor (meaning fermentation cycles instead of continuous feeding)</t>
  </si>
  <si>
    <t>STP</t>
  </si>
  <si>
    <t>TS</t>
  </si>
  <si>
    <t>total solids</t>
  </si>
  <si>
    <t>VS</t>
  </si>
  <si>
    <t>volatile solids</t>
  </si>
  <si>
    <t>Hydraulics</t>
  </si>
  <si>
    <t>Operation</t>
  </si>
  <si>
    <t>pH</t>
  </si>
  <si>
    <t>Conductivity</t>
  </si>
  <si>
    <t>Effluent</t>
  </si>
  <si>
    <t>Biogas</t>
  </si>
  <si>
    <t>Phase</t>
  </si>
  <si>
    <t>Time (day)</t>
  </si>
  <si>
    <t>Fermentation cycle (days)</t>
  </si>
  <si>
    <t>Work volume (L)</t>
  </si>
  <si>
    <t>Substrate volume (L)</t>
  </si>
  <si>
    <t>Flow rate (L/d)</t>
  </si>
  <si>
    <t>HRT (days)</t>
  </si>
  <si>
    <t>Substrate COD (gCOD/L)</t>
  </si>
  <si>
    <t>Substrate VS (gVS/L)</t>
  </si>
  <si>
    <t>OLR (gCOD/L/d)</t>
  </si>
  <si>
    <t>OLR (gVS/L/d)</t>
  </si>
  <si>
    <t>pH before feed = pH end of previous fermentation cycle</t>
  </si>
  <si>
    <t>Corrected pH = pH start of fermentation cycle</t>
  </si>
  <si>
    <t>Conductivity (mS/cm)</t>
  </si>
  <si>
    <t>TS (g/L)</t>
  </si>
  <si>
    <t>VS (g/L)</t>
  </si>
  <si>
    <t>tCOD (gCOD/L)</t>
  </si>
  <si>
    <t>sCOD (gCOD/L)</t>
  </si>
  <si>
    <t>C2 (g/L)</t>
  </si>
  <si>
    <t>C3 (g/L)</t>
  </si>
  <si>
    <t>C4 (g/L)</t>
  </si>
  <si>
    <t>C5 (g/L)</t>
  </si>
  <si>
    <t>C6 (g/L)</t>
  </si>
  <si>
    <t>C7 (g/L)</t>
  </si>
  <si>
    <t>C8 (g/L)</t>
  </si>
  <si>
    <t>C2 (gCOD/L)</t>
  </si>
  <si>
    <t>C3 (gCOD/L)</t>
  </si>
  <si>
    <t>C4 (gCOD/L)</t>
  </si>
  <si>
    <t>C5 (gCOD/L)</t>
  </si>
  <si>
    <t>C6 (gCOD/L)</t>
  </si>
  <si>
    <t>C7 (gCOD/L)</t>
  </si>
  <si>
    <t>C8 (gCOD/L)</t>
  </si>
  <si>
    <t>Sum Cas (gCOD/L)</t>
  </si>
  <si>
    <t>CH4 (%)</t>
  </si>
  <si>
    <t>CO2 (%)</t>
  </si>
  <si>
    <t>H2 (%)</t>
  </si>
  <si>
    <t>Total (L/L/d)</t>
  </si>
  <si>
    <t>CH4 (L/L/d)</t>
  </si>
  <si>
    <t>CO2 (L/L/d)</t>
  </si>
  <si>
    <t>H2 (L/L/d)</t>
  </si>
  <si>
    <t>Acclimation</t>
  </si>
  <si>
    <t>Replicate</t>
  </si>
  <si>
    <t>±</t>
  </si>
  <si>
    <t>unit</t>
  </si>
  <si>
    <t>avg</t>
  </si>
  <si>
    <t>sd</t>
  </si>
  <si>
    <t>n</t>
  </si>
  <si>
    <t>mS cm-1</t>
  </si>
  <si>
    <t>% w/w</t>
  </si>
  <si>
    <t>tCOD</t>
  </si>
  <si>
    <t>sCOD</t>
  </si>
  <si>
    <t>LA</t>
  </si>
  <si>
    <t xml:space="preserve">CAs </t>
  </si>
  <si>
    <t>Fermentation compounds [3]</t>
  </si>
  <si>
    <t>COD [2]</t>
  </si>
  <si>
    <t>Solids [2]</t>
  </si>
  <si>
    <t>pH [3]</t>
  </si>
  <si>
    <t>Conductivity [3]</t>
  </si>
  <si>
    <t>Glucose (g/L)</t>
  </si>
  <si>
    <t>Lactic acid (g/L)</t>
  </si>
  <si>
    <t>Ethanol (g/L)</t>
  </si>
  <si>
    <t>C1 (g/L)</t>
  </si>
  <si>
    <t>C1 (gCOD/L)</t>
  </si>
  <si>
    <t>Ethanol (gCOD/L)</t>
  </si>
  <si>
    <t>Lactic acid (gCOD/L)</t>
  </si>
  <si>
    <t>&gt;1260</t>
  </si>
  <si>
    <t>a</t>
  </si>
  <si>
    <t>&gt;1550</t>
  </si>
  <si>
    <t>&gt;1280</t>
  </si>
  <si>
    <t>Time (hours) - after feed</t>
  </si>
  <si>
    <t>Biogas (mL)</t>
  </si>
  <si>
    <t>Glucose (gCOD/L)</t>
  </si>
  <si>
    <t>Concentration (gCOD/L)</t>
  </si>
  <si>
    <t>Lactic acid</t>
  </si>
  <si>
    <t>Ethanol</t>
  </si>
  <si>
    <t>Lactic acid (gCOD/L/d)</t>
  </si>
  <si>
    <t>Ethanol (gCOD/L/d)</t>
  </si>
  <si>
    <t>C1 (gCOD/L/d)</t>
  </si>
  <si>
    <t>C2 (gCOD/L/d)</t>
  </si>
  <si>
    <t>C3 (gCOD/L/d)</t>
  </si>
  <si>
    <t>C4 (gCOD/L/d)</t>
  </si>
  <si>
    <t>C5 (gCOD/L/d)</t>
  </si>
  <si>
    <t>C6 (gCOD/L/d)</t>
  </si>
  <si>
    <t>C7 (gCOD/L/d)</t>
  </si>
  <si>
    <t>C8 (gCOD/L/d)</t>
  </si>
  <si>
    <t>Net production rate</t>
  </si>
  <si>
    <t>Net production rate (gCOD/L/d)</t>
  </si>
  <si>
    <t>SCCA (C1-C4, gCOD/L)</t>
  </si>
  <si>
    <t>MCCA (C5-C8, gCOD/L/d)</t>
  </si>
  <si>
    <t>MCCA (C5-C8, gCOD/L)</t>
  </si>
  <si>
    <t>MCCAs (C5-C8)</t>
  </si>
  <si>
    <t>Lactic acid (%)</t>
  </si>
  <si>
    <t>Ethanol (%)</t>
  </si>
  <si>
    <t>C1 (%)</t>
  </si>
  <si>
    <t>C2 (%)</t>
  </si>
  <si>
    <t>C3 (%)</t>
  </si>
  <si>
    <t>C4 (%)</t>
  </si>
  <si>
    <t>C5 (%)</t>
  </si>
  <si>
    <t>C6 (%)</t>
  </si>
  <si>
    <t>C7 (%)</t>
  </si>
  <si>
    <t>C8 (%)</t>
  </si>
  <si>
    <t>MCCA (C5-C8, %)</t>
  </si>
  <si>
    <t>Acidification</t>
  </si>
  <si>
    <t>%</t>
  </si>
  <si>
    <t>Waste stabilisastion</t>
  </si>
  <si>
    <t>Acidification (%)</t>
  </si>
  <si>
    <t>Caustic dosing (gNaOH/L/d)</t>
  </si>
  <si>
    <t>VS removal (%)</t>
  </si>
  <si>
    <t>TS removal (%)</t>
  </si>
  <si>
    <t>TS in (gTS/L/d)</t>
  </si>
  <si>
    <t>TS out (gTS/L/d)</t>
  </si>
  <si>
    <t>Vsout (gVS/L/d)</t>
  </si>
  <si>
    <t>CH4(%)</t>
  </si>
  <si>
    <t>CO2(%)</t>
  </si>
  <si>
    <t>H2(%)</t>
  </si>
  <si>
    <t>Total biogas production rate (L/L/d)</t>
  </si>
  <si>
    <t>Biogas (NTP)</t>
  </si>
  <si>
    <t>H2(L/L/d)</t>
  </si>
  <si>
    <t xml:space="preserve">VS/TS </t>
  </si>
  <si>
    <t>COD balance</t>
  </si>
  <si>
    <t>Net Yield</t>
  </si>
  <si>
    <t>Feedstock</t>
  </si>
  <si>
    <t>food waste characterisation</t>
  </si>
  <si>
    <t>average operational parameters per operation condition</t>
  </si>
  <si>
    <t>Total (gCOD/L/d)</t>
  </si>
  <si>
    <t>pCOD (gCOD/L)</t>
  </si>
  <si>
    <t>Total (%)</t>
  </si>
  <si>
    <t>Net Yields (%)</t>
  </si>
  <si>
    <t>% of tCOD to liq products</t>
  </si>
  <si>
    <t>Total Yield</t>
  </si>
  <si>
    <t>loading rate (gCOD/L/d)</t>
  </si>
  <si>
    <t>reactor replicates</t>
  </si>
  <si>
    <t>Total number of datapoints</t>
  </si>
  <si>
    <t>Data averaged from after 1 HRT</t>
  </si>
  <si>
    <t>after 1HRT</t>
  </si>
  <si>
    <t>Operation time</t>
  </si>
  <si>
    <t>Average over reactors</t>
  </si>
  <si>
    <t>Stdev over reactors</t>
  </si>
  <si>
    <t>After 1 HRT</t>
  </si>
  <si>
    <t>1 HRT</t>
  </si>
  <si>
    <t>FW 2</t>
  </si>
  <si>
    <t>FW 1</t>
  </si>
  <si>
    <r>
      <t xml:space="preserve">FW 2 </t>
    </r>
    <r>
      <rPr>
        <b/>
        <sz val="11"/>
        <color theme="1"/>
        <rFont val="Calibri"/>
        <family val="2"/>
      </rPr>
      <t>×</t>
    </r>
    <r>
      <rPr>
        <b/>
        <sz val="11"/>
        <color theme="1"/>
        <rFont val="Calibri"/>
        <family val="2"/>
        <scheme val="minor"/>
      </rPr>
      <t xml:space="preserve"> 0.62 dilution</t>
    </r>
  </si>
  <si>
    <t>Parameter [n]</t>
  </si>
  <si>
    <t>Reactor run</t>
  </si>
  <si>
    <t>HH/LO</t>
  </si>
  <si>
    <t>LH/HO</t>
  </si>
  <si>
    <t>LH/LO</t>
  </si>
  <si>
    <t>analytical repeats</t>
  </si>
  <si>
    <t>Unit</t>
  </si>
  <si>
    <t>gCOD/L/d</t>
  </si>
  <si>
    <t>days</t>
  </si>
  <si>
    <t xml:space="preserve">Operation time </t>
  </si>
  <si>
    <t>LHLO</t>
  </si>
  <si>
    <t>C HCl (M)</t>
  </si>
  <si>
    <t>C NaOH (M)</t>
  </si>
  <si>
    <t>V NaOH (mL)</t>
  </si>
  <si>
    <t>V HCl (mL)</t>
  </si>
  <si>
    <t>VFAs (C1-C4)</t>
  </si>
  <si>
    <t>% tCODin to products (%)</t>
  </si>
  <si>
    <t>Total AF products (gCOD/L)</t>
  </si>
  <si>
    <t>tCODin to products (%)</t>
  </si>
  <si>
    <r>
      <rPr>
        <b/>
        <sz val="11"/>
        <color theme="1"/>
        <rFont val="Calibri"/>
        <family val="2"/>
      </rPr>
      <t>COD balance</t>
    </r>
    <r>
      <rPr>
        <b/>
        <sz val="11"/>
        <color theme="1"/>
        <rFont val="Calibri"/>
        <family val="2"/>
        <scheme val="minor"/>
      </rPr>
      <t xml:space="preserve"> (tCODin - tCODeff) (gCOD/L)</t>
    </r>
  </si>
  <si>
    <t>Residual COD out (tCODeff - tCODprod) (gCOD/L)</t>
  </si>
  <si>
    <t>Residual sCOD out (sCODeff-Tprod)  (gCOD/L)</t>
  </si>
  <si>
    <t>rel. ΔpH (%)</t>
  </si>
  <si>
    <t>NaOH addition (mM/d)</t>
  </si>
  <si>
    <t>OH- per acids generated (mol OH-/(kgCOD))</t>
  </si>
  <si>
    <t>Effluent COD products</t>
  </si>
  <si>
    <t>CAs Selectivity (%)</t>
  </si>
  <si>
    <t>Accumulation products</t>
  </si>
  <si>
    <t>Loading from influent</t>
  </si>
  <si>
    <t>VFA (C1-C4, gCOD/L/d)</t>
  </si>
  <si>
    <t>Sum CA (gCOD/L/d)</t>
  </si>
  <si>
    <t>Sum CA (gCOD/L)</t>
  </si>
  <si>
    <t>VFA (C1-C4, gCOD/L)</t>
  </si>
  <si>
    <t>VFA (C1-C4) (%)</t>
  </si>
  <si>
    <t>MCCA (C5-C8)  (%)</t>
  </si>
  <si>
    <t>Sum CA (%)</t>
  </si>
  <si>
    <t>VFA (C1-C4, %)</t>
  </si>
  <si>
    <t>Solids removal</t>
  </si>
  <si>
    <t>NaOH dosing (mM/d)</t>
  </si>
  <si>
    <t>HHLO</t>
  </si>
  <si>
    <t>CA selectivity</t>
  </si>
  <si>
    <t>LHHO</t>
  </si>
  <si>
    <r>
      <rPr>
        <b/>
        <sz val="11"/>
        <rFont val="Calibri"/>
        <family val="2"/>
      </rPr>
      <t>COD balance</t>
    </r>
    <r>
      <rPr>
        <b/>
        <sz val="11"/>
        <rFont val="Calibri"/>
        <family val="2"/>
        <scheme val="minor"/>
      </rPr>
      <t xml:space="preserve"> (tCODin - tCODeff) (gCOD/L)</t>
    </r>
  </si>
  <si>
    <t>CA (gCOD/L)</t>
  </si>
  <si>
    <t>CA selectivity (%, gCOD / gCOD_CA)</t>
  </si>
  <si>
    <t xml:space="preserve">VFA (C1-C4) </t>
  </si>
  <si>
    <t xml:space="preserve">MCCA (C5-C8) </t>
  </si>
  <si>
    <t>Outcome</t>
  </si>
  <si>
    <t>summary of average product outcomes, e.g. concentration, selectivity, net yield, etc.</t>
  </si>
  <si>
    <t>Kinetics LHLO</t>
  </si>
  <si>
    <t>Overview data collected for operation reactor duplicates at condition HH/LO</t>
  </si>
  <si>
    <t>Overview data collected for operation reactor duplicates at condition LH/LO</t>
  </si>
  <si>
    <t>Overview data collected for operation reactor duplicates at condition LH/HO</t>
  </si>
  <si>
    <t>Outcome of fermentation cycle study condition HH/LO</t>
  </si>
  <si>
    <t>Kinetics HHLO</t>
  </si>
  <si>
    <t>Outcome of fermentation cycle study condition LH/LO</t>
  </si>
  <si>
    <t>Outcome of fermentation cycle study condition LH/HO</t>
  </si>
  <si>
    <t>Kinetics LHHO</t>
  </si>
  <si>
    <t>CA</t>
  </si>
  <si>
    <t>volatile fatty acids (C1-C4)</t>
  </si>
  <si>
    <t>medium chain carboxylic acids (C5-C8)</t>
  </si>
  <si>
    <t>OTU_Table</t>
  </si>
  <si>
    <t>OTU</t>
  </si>
  <si>
    <t>Kingdom</t>
  </si>
  <si>
    <t>Phylum</t>
  </si>
  <si>
    <t>Class</t>
  </si>
  <si>
    <t>Order</t>
  </si>
  <si>
    <t>Family</t>
  </si>
  <si>
    <t>Genus</t>
  </si>
  <si>
    <t>Species</t>
  </si>
  <si>
    <t>OTU_1</t>
  </si>
  <si>
    <t>k__Bacteria</t>
  </si>
  <si>
    <t>p__Firmicutes</t>
  </si>
  <si>
    <t>c__Bacilli</t>
  </si>
  <si>
    <t>o__Lactobacillales</t>
  </si>
  <si>
    <t>f__Lactobacillaceae</t>
  </si>
  <si>
    <t>g__Lactobacillus</t>
  </si>
  <si>
    <t>s__</t>
  </si>
  <si>
    <t>OTU_2</t>
  </si>
  <si>
    <t>p__Actinobacteria</t>
  </si>
  <si>
    <t>c__Coriobacteriia</t>
  </si>
  <si>
    <t>o__Coriobacteriales</t>
  </si>
  <si>
    <t>f__Atopobiaceae</t>
  </si>
  <si>
    <t>g__Olsenella</t>
  </si>
  <si>
    <t>OTU_3</t>
  </si>
  <si>
    <t>p__Bacteroidetes</t>
  </si>
  <si>
    <t>c__Bacteroidia</t>
  </si>
  <si>
    <t>o__Bacteroidales</t>
  </si>
  <si>
    <t>f__Prevotellaceae</t>
  </si>
  <si>
    <t>g__Prevotella 7</t>
  </si>
  <si>
    <t>OTU_6</t>
  </si>
  <si>
    <t>OTU_4</t>
  </si>
  <si>
    <t>OTU_7</t>
  </si>
  <si>
    <t>o__Bacillales</t>
  </si>
  <si>
    <t>f__Planococcaceae</t>
  </si>
  <si>
    <t>g__Rummeliibacillus</t>
  </si>
  <si>
    <t>s__Rummeliibacillus stabekisii</t>
  </si>
  <si>
    <t>OTU_5</t>
  </si>
  <si>
    <t>c__Actinobacteria</t>
  </si>
  <si>
    <t>o__Bifidobacteriales</t>
  </si>
  <si>
    <t>f__Bifidobacteriaceae</t>
  </si>
  <si>
    <t>g__Aeriscardovia</t>
  </si>
  <si>
    <t>OTU_9</t>
  </si>
  <si>
    <t>OTU_10</t>
  </si>
  <si>
    <t>OTU_8</t>
  </si>
  <si>
    <t>OTU_12</t>
  </si>
  <si>
    <t>c__Clostridia</t>
  </si>
  <si>
    <t>o__Clostridiales</t>
  </si>
  <si>
    <t>f__Clostridiaceae 1</t>
  </si>
  <si>
    <t>g__Clostridium sensu stricto 1</t>
  </si>
  <si>
    <t>OTU_11</t>
  </si>
  <si>
    <t>OTU_13</t>
  </si>
  <si>
    <t>OTU_171</t>
  </si>
  <si>
    <t>OTU_136</t>
  </si>
  <si>
    <t>OTU_15</t>
  </si>
  <si>
    <t>c__Negativicutes</t>
  </si>
  <si>
    <t>o__Selenomonadales</t>
  </si>
  <si>
    <t>f__Veillonellaceae</t>
  </si>
  <si>
    <t>g__Megasphaera</t>
  </si>
  <si>
    <t>OTU_16</t>
  </si>
  <si>
    <t>f__Ruminococcaceae</t>
  </si>
  <si>
    <t>g__Caproiciproducens</t>
  </si>
  <si>
    <t>s__uncultured Ruminococcus sp.</t>
  </si>
  <si>
    <t>OTU_18</t>
  </si>
  <si>
    <t>g__Bifidobacterium</t>
  </si>
  <si>
    <t>OTU_14</t>
  </si>
  <si>
    <t>f__Coriobacteriales Incertae Sedis</t>
  </si>
  <si>
    <t>g__uncultured</t>
  </si>
  <si>
    <t>OTU_24</t>
  </si>
  <si>
    <t>OTU_19</t>
  </si>
  <si>
    <t>g__Clostridium sensu stricto 12</t>
  </si>
  <si>
    <t>OTU_23</t>
  </si>
  <si>
    <t>OTU_17</t>
  </si>
  <si>
    <t>f__Eubacteriaceae</t>
  </si>
  <si>
    <t>g__Pseudoramibacter</t>
  </si>
  <si>
    <t>OTU_25</t>
  </si>
  <si>
    <t>f__Acidaminococcaceae</t>
  </si>
  <si>
    <t>g__Acidaminococcus</t>
  </si>
  <si>
    <t>OTU_21</t>
  </si>
  <si>
    <t>g__Fastidiosipila</t>
  </si>
  <si>
    <t>OTU_28</t>
  </si>
  <si>
    <t>k__Archaea</t>
  </si>
  <si>
    <t>p__Euryarchaeota</t>
  </si>
  <si>
    <t>c__Methanomicrobia</t>
  </si>
  <si>
    <t>o__Methanosarcinales</t>
  </si>
  <si>
    <t>f__Methanosaetaceae</t>
  </si>
  <si>
    <t>g__Methanosaeta</t>
  </si>
  <si>
    <t>s__uncultured archaeon</t>
  </si>
  <si>
    <t>OTU_30</t>
  </si>
  <si>
    <t>g__Dialister</t>
  </si>
  <si>
    <t>OTU_27</t>
  </si>
  <si>
    <t>s__uncultured Lactobacillus sp.</t>
  </si>
  <si>
    <t>OTU_51</t>
  </si>
  <si>
    <t>p__Cyanobacteria</t>
  </si>
  <si>
    <t>c__Oxyphotobacteria</t>
  </si>
  <si>
    <t>o__Chloroplast</t>
  </si>
  <si>
    <t>f__Solanum melongena (eggplant)</t>
  </si>
  <si>
    <t>g__Solanum melongena (eggplant)</t>
  </si>
  <si>
    <t>s__Solanum melongena (eggplant)</t>
  </si>
  <si>
    <t>OTU_26</t>
  </si>
  <si>
    <t>c__Methanobacteria</t>
  </si>
  <si>
    <t>o__Methanobacteriales</t>
  </si>
  <si>
    <t>f__Methanobacteriaceae</t>
  </si>
  <si>
    <t>g__Methanobrevibacter</t>
  </si>
  <si>
    <t>s__uncultured rumen methanogen</t>
  </si>
  <si>
    <t>OTU_29</t>
  </si>
  <si>
    <t>f__Dysgonomonadaceae</t>
  </si>
  <si>
    <t>g__Fermentimonas</t>
  </si>
  <si>
    <t>OTU_22</t>
  </si>
  <si>
    <t>p__Proteobacteria</t>
  </si>
  <si>
    <t>c__Gammaproteobacteria</t>
  </si>
  <si>
    <t>o__Pseudomonadales</t>
  </si>
  <si>
    <t>f__Pseudomonadaceae</t>
  </si>
  <si>
    <t>g__Pseudomonas</t>
  </si>
  <si>
    <t>OTU_34</t>
  </si>
  <si>
    <t>OTU_37</t>
  </si>
  <si>
    <t>o__Enterobacteriales</t>
  </si>
  <si>
    <t>f__Enterobacteriaceae</t>
  </si>
  <si>
    <t>g__Klebsiella</t>
  </si>
  <si>
    <t>OTU_20</t>
  </si>
  <si>
    <t>OTU_31</t>
  </si>
  <si>
    <t>f__Family XI</t>
  </si>
  <si>
    <t>g__Gallicola</t>
  </si>
  <si>
    <t>OTU_39</t>
  </si>
  <si>
    <t>OTU_41</t>
  </si>
  <si>
    <t>OTU_42</t>
  </si>
  <si>
    <t>OTU_33</t>
  </si>
  <si>
    <t>p__Chloroflexi</t>
  </si>
  <si>
    <t>c__Anaerolineae</t>
  </si>
  <si>
    <t>o__Anaerolineales</t>
  </si>
  <si>
    <t>f__Anaerolineaceae</t>
  </si>
  <si>
    <t>OTU_32</t>
  </si>
  <si>
    <t>c__Alphaproteobacteria</t>
  </si>
  <si>
    <t>o__Rhodospirillales</t>
  </si>
  <si>
    <t>f__Rhodopirillaceae</t>
  </si>
  <si>
    <t>g__Defluviicoccus</t>
  </si>
  <si>
    <t>OTU_138</t>
  </si>
  <si>
    <t>OTU_35</t>
  </si>
  <si>
    <t>OTU_50</t>
  </si>
  <si>
    <t>f__Family XIII</t>
  </si>
  <si>
    <t>g__[Eubacterium] nodatum group</t>
  </si>
  <si>
    <t>OTU_40</t>
  </si>
  <si>
    <t>OTU_36</t>
  </si>
  <si>
    <t>c__Erysipelotrichia</t>
  </si>
  <si>
    <t>o__Erysipelotrichales</t>
  </si>
  <si>
    <t>f__Erysipelotrichaceae</t>
  </si>
  <si>
    <t>g__Erysipelotrichaceae UCG-009</t>
  </si>
  <si>
    <t>OTU_38</t>
  </si>
  <si>
    <t>o__Methanomicrobiales</t>
  </si>
  <si>
    <t>f__Methanoregulaceae</t>
  </si>
  <si>
    <t>g__Methanolinea</t>
  </si>
  <si>
    <t>OTU_89</t>
  </si>
  <si>
    <t>s__Lactobacillus plantarum</t>
  </si>
  <si>
    <t>OTU_368</t>
  </si>
  <si>
    <t>OTU_44</t>
  </si>
  <si>
    <t>g__W5053</t>
  </si>
  <si>
    <t>OTU_49</t>
  </si>
  <si>
    <t>OTU_57</t>
  </si>
  <si>
    <t>g__Serratia</t>
  </si>
  <si>
    <t>OTU_84</t>
  </si>
  <si>
    <t>OTU_45</t>
  </si>
  <si>
    <t>g__Ruminiclostridium 1</t>
  </si>
  <si>
    <t>OTU_67</t>
  </si>
  <si>
    <t>OTU_69</t>
  </si>
  <si>
    <t>p__Cloacimonetes</t>
  </si>
  <si>
    <t>c__Cloacimonadia</t>
  </si>
  <si>
    <t>o__Cloacimonadales</t>
  </si>
  <si>
    <t>f__W27</t>
  </si>
  <si>
    <t>g__</t>
  </si>
  <si>
    <t>OTU_54</t>
  </si>
  <si>
    <t>p__Verrucomicrobia</t>
  </si>
  <si>
    <t>c__Verrucomicrobiae</t>
  </si>
  <si>
    <t>o__LD1-PB3</t>
  </si>
  <si>
    <t>f__</t>
  </si>
  <si>
    <t>OTU_47</t>
  </si>
  <si>
    <t>OTU_63</t>
  </si>
  <si>
    <t>OTU_72</t>
  </si>
  <si>
    <t>f__Rikenellaceae</t>
  </si>
  <si>
    <t>g__Rikenellaceae RC9 gut group</t>
  </si>
  <si>
    <t>OTU_43</t>
  </si>
  <si>
    <t>OTU_55</t>
  </si>
  <si>
    <t>OTU_92</t>
  </si>
  <si>
    <t>OTU_48</t>
  </si>
  <si>
    <t>f__Eggerthellaceae</t>
  </si>
  <si>
    <t>OTU_77</t>
  </si>
  <si>
    <t>OTU_444</t>
  </si>
  <si>
    <t>OTU_52</t>
  </si>
  <si>
    <t>g__[Eubacterium] coprostanoligenes group</t>
  </si>
  <si>
    <t>OTU_90</t>
  </si>
  <si>
    <t>f__Moraxellaceae</t>
  </si>
  <si>
    <t>g__Acinetobacter</t>
  </si>
  <si>
    <t>OTU_113</t>
  </si>
  <si>
    <t>g__Proteiniphilum</t>
  </si>
  <si>
    <t>OTU_70</t>
  </si>
  <si>
    <t>OTU_61</t>
  </si>
  <si>
    <t>p__Synergistetes</t>
  </si>
  <si>
    <t>c__Synergistia</t>
  </si>
  <si>
    <t>o__Synergistales</t>
  </si>
  <si>
    <t>f__Synergistaceae</t>
  </si>
  <si>
    <t>OTU_68</t>
  </si>
  <si>
    <t>f__Leuconostocaceae</t>
  </si>
  <si>
    <t>g__Leuconostoc</t>
  </si>
  <si>
    <t>OTU_53</t>
  </si>
  <si>
    <t>OTU_78</t>
  </si>
  <si>
    <t>o__Betaproteobacteriales</t>
  </si>
  <si>
    <t>f__Rhodocyclaceae</t>
  </si>
  <si>
    <t>g__Azoarcus</t>
  </si>
  <si>
    <t>OTU_124</t>
  </si>
  <si>
    <t>g__Pantoea</t>
  </si>
  <si>
    <t>OTU_505</t>
  </si>
  <si>
    <t>OTU_97</t>
  </si>
  <si>
    <t>f__Cloacimonadaceae</t>
  </si>
  <si>
    <t>g__W5</t>
  </si>
  <si>
    <t>OTU_80</t>
  </si>
  <si>
    <t>s__uncultured Clostridia bacterium</t>
  </si>
  <si>
    <t>OTU_75</t>
  </si>
  <si>
    <t>OTU_95</t>
  </si>
  <si>
    <t>OTU_175</t>
  </si>
  <si>
    <t>OTU_60</t>
  </si>
  <si>
    <t>p__Atribacteria</t>
  </si>
  <si>
    <t>c__Caldatribacteriia</t>
  </si>
  <si>
    <t>o__Caldatribacteriales</t>
  </si>
  <si>
    <t>f__Caldatribacteriaceae</t>
  </si>
  <si>
    <t>g__Candidatus Caldatribacterium</t>
  </si>
  <si>
    <t>OTU_74</t>
  </si>
  <si>
    <t>OTU_65</t>
  </si>
  <si>
    <t>g__Pseudoscardovia</t>
  </si>
  <si>
    <t>OTU_206</t>
  </si>
  <si>
    <t>OTU_115</t>
  </si>
  <si>
    <t>OTU_66</t>
  </si>
  <si>
    <t>f__Burkholderiaceae</t>
  </si>
  <si>
    <t>g__Sutterella</t>
  </si>
  <si>
    <t>OTU_187</t>
  </si>
  <si>
    <t>OTU_76</t>
  </si>
  <si>
    <t>g__Candidatus Cloacimonas</t>
  </si>
  <si>
    <t>OTU_81</t>
  </si>
  <si>
    <t>g__Aminobacterium</t>
  </si>
  <si>
    <t>OTU_109</t>
  </si>
  <si>
    <t>OTU_91</t>
  </si>
  <si>
    <t>f__Enterococcaceae</t>
  </si>
  <si>
    <t>g__Enterococcus</t>
  </si>
  <si>
    <t>OTU_128</t>
  </si>
  <si>
    <t>o__Rickettsiales</t>
  </si>
  <si>
    <t>f__Mitochondria</t>
  </si>
  <si>
    <t>OTU_94</t>
  </si>
  <si>
    <t>f__Bacillaceae</t>
  </si>
  <si>
    <t>g__Bacillus</t>
  </si>
  <si>
    <t>OTU_140</t>
  </si>
  <si>
    <t>f__Methanomicrobiaceae</t>
  </si>
  <si>
    <t>g__Methanoculleus</t>
  </si>
  <si>
    <t>OTU_437</t>
  </si>
  <si>
    <t>OTU_213</t>
  </si>
  <si>
    <t>s__Leuconostoc mesenteroides</t>
  </si>
  <si>
    <t>OTU_64</t>
  </si>
  <si>
    <t>OTU_98</t>
  </si>
  <si>
    <t>OTU_83</t>
  </si>
  <si>
    <t>f__Christensenellaceae</t>
  </si>
  <si>
    <t>g__Christensenellaceae R-7 group</t>
  </si>
  <si>
    <t>OTU_270</t>
  </si>
  <si>
    <t>OTU_46</t>
  </si>
  <si>
    <t>OTU_73</t>
  </si>
  <si>
    <t>g__Longilinea</t>
  </si>
  <si>
    <t>OTU_62</t>
  </si>
  <si>
    <t>OTU_143</t>
  </si>
  <si>
    <t>OTU_101</t>
  </si>
  <si>
    <t>OTU_108</t>
  </si>
  <si>
    <t>g__Thauera</t>
  </si>
  <si>
    <t>OTU_87</t>
  </si>
  <si>
    <t>p__Planctomycetes</t>
  </si>
  <si>
    <t>c__Planctomycetacia</t>
  </si>
  <si>
    <t>o__Pirellulales</t>
  </si>
  <si>
    <t>f__Pirellulaceae</t>
  </si>
  <si>
    <t>g__p-1088-a5 gut group</t>
  </si>
  <si>
    <t>OTU_102</t>
  </si>
  <si>
    <t>g__Sedimentibacter</t>
  </si>
  <si>
    <t>OTU_478</t>
  </si>
  <si>
    <t>OTU_99</t>
  </si>
  <si>
    <t>OTU_116</t>
  </si>
  <si>
    <t>OTU_103</t>
  </si>
  <si>
    <t>OTU_117</t>
  </si>
  <si>
    <t>p__Acidobacteria</t>
  </si>
  <si>
    <t>c__Blastocatellia (Subgroup 4)</t>
  </si>
  <si>
    <t>o__DS-100</t>
  </si>
  <si>
    <t>OTU_86</t>
  </si>
  <si>
    <t>OTU_287</t>
  </si>
  <si>
    <t>OTU_142</t>
  </si>
  <si>
    <t>g__Pediococcus</t>
  </si>
  <si>
    <t>OTU_355</t>
  </si>
  <si>
    <t>OTU_105</t>
  </si>
  <si>
    <t>o__Actinomycetales</t>
  </si>
  <si>
    <t>f__Actinomycetaceae</t>
  </si>
  <si>
    <t>g__Actinomyces</t>
  </si>
  <si>
    <t>OTU_119</t>
  </si>
  <si>
    <t>OTU_106</t>
  </si>
  <si>
    <t>g__Escherichia-Shigella</t>
  </si>
  <si>
    <t>OTU_96</t>
  </si>
  <si>
    <t>o__Xanthomonadales</t>
  </si>
  <si>
    <t>f__Xanthomonadaceae</t>
  </si>
  <si>
    <t>g__Stenotrophomonas</t>
  </si>
  <si>
    <t>OTU_85</t>
  </si>
  <si>
    <t>g__Methanobacterium</t>
  </si>
  <si>
    <t>OTU_147</t>
  </si>
  <si>
    <t>o__Pedosphaerales</t>
  </si>
  <si>
    <t>f__Pedosphaeraceae</t>
  </si>
  <si>
    <t>OTU_114</t>
  </si>
  <si>
    <t>c__Chloroflexia</t>
  </si>
  <si>
    <t>o__Thermomicrobiales</t>
  </si>
  <si>
    <t>f__JG30-KF-CM45</t>
  </si>
  <si>
    <t>OTU_311</t>
  </si>
  <si>
    <t>OTU_169</t>
  </si>
  <si>
    <t>OTU_148</t>
  </si>
  <si>
    <t>g__Rhizobacter</t>
  </si>
  <si>
    <t>OTU_521</t>
  </si>
  <si>
    <t>OTU_462</t>
  </si>
  <si>
    <t>OTU_104</t>
  </si>
  <si>
    <t>OTU_207</t>
  </si>
  <si>
    <t>g__EBM-39</t>
  </si>
  <si>
    <t>OTU_233</t>
  </si>
  <si>
    <t>OTU_159</t>
  </si>
  <si>
    <t>OTU_151</t>
  </si>
  <si>
    <t>OTU_137</t>
  </si>
  <si>
    <t>f__Bacteroidetes vadinHA17</t>
  </si>
  <si>
    <t>OTU_121</t>
  </si>
  <si>
    <t>OTU_221</t>
  </si>
  <si>
    <t>p__Tenericutes</t>
  </si>
  <si>
    <t>c__Mollicutes</t>
  </si>
  <si>
    <t>o__Acholeplasmatales</t>
  </si>
  <si>
    <t>f__Acholeplasmataceae</t>
  </si>
  <si>
    <t>g__Acholeplasma</t>
  </si>
  <si>
    <t>OTU_139</t>
  </si>
  <si>
    <t>f__Peptococcaceae</t>
  </si>
  <si>
    <t>g__Pelotomaculum</t>
  </si>
  <si>
    <t>OTU_118</t>
  </si>
  <si>
    <t>OTU_162</t>
  </si>
  <si>
    <t>OTU_150</t>
  </si>
  <si>
    <t>OTU_127</t>
  </si>
  <si>
    <t>g__Clostridium sensu stricto 18</t>
  </si>
  <si>
    <t>OTU_135</t>
  </si>
  <si>
    <t>OTU_163</t>
  </si>
  <si>
    <t>OTU_346</t>
  </si>
  <si>
    <t>OTU_200</t>
  </si>
  <si>
    <t>o__Micrococcales</t>
  </si>
  <si>
    <t>f__Intrasporangiaceae</t>
  </si>
  <si>
    <t>OTU_133</t>
  </si>
  <si>
    <t>o__Planctomycetales</t>
  </si>
  <si>
    <t>f__Rubinisphaeraceae</t>
  </si>
  <si>
    <t>OTU_248</t>
  </si>
  <si>
    <t>OTU_173</t>
  </si>
  <si>
    <t>f__Paenibacillaceae</t>
  </si>
  <si>
    <t>g__Brevibacillus</t>
  </si>
  <si>
    <t>OTU_172</t>
  </si>
  <si>
    <t>f__Streptococcaceae</t>
  </si>
  <si>
    <t>g__Lactococcus</t>
  </si>
  <si>
    <t>OTU_228</t>
  </si>
  <si>
    <t>o__Corynebacteriales</t>
  </si>
  <si>
    <t>f__Mycobacteriaceae</t>
  </si>
  <si>
    <t>g__Mycobacterium</t>
  </si>
  <si>
    <t>OTU_112</t>
  </si>
  <si>
    <t>Unassigned</t>
  </si>
  <si>
    <t>OTU_218</t>
  </si>
  <si>
    <t>g__Pir4 lineage</t>
  </si>
  <si>
    <t>OTU_129</t>
  </si>
  <si>
    <t>g__Erysipelotrichaceae UCG-004</t>
  </si>
  <si>
    <t>OTU_190</t>
  </si>
  <si>
    <t>OTU_235</t>
  </si>
  <si>
    <t>o__Tistrellales</t>
  </si>
  <si>
    <t>f__Geminicoccaceae</t>
  </si>
  <si>
    <t>g__Candidatus Alysiosphaera</t>
  </si>
  <si>
    <t>OTU_152</t>
  </si>
  <si>
    <t>g__Ruminococcaceae NK4A214 group</t>
  </si>
  <si>
    <t>s__uncultured Firmicutes bacterium</t>
  </si>
  <si>
    <t>OTU_359</t>
  </si>
  <si>
    <t>OTU_125</t>
  </si>
  <si>
    <t>p__WPS-2</t>
  </si>
  <si>
    <t>c__Burkholderiales bacterium Beta_02</t>
  </si>
  <si>
    <t>o__Burkholderiales bacterium Beta_02</t>
  </si>
  <si>
    <t>f__Burkholderiales bacterium Beta_02</t>
  </si>
  <si>
    <t>g__Burkholderiales bacterium Beta_02</t>
  </si>
  <si>
    <t>s__Burkholderiales bacterium Beta_02</t>
  </si>
  <si>
    <t>OTU_149</t>
  </si>
  <si>
    <t>OTU_186</t>
  </si>
  <si>
    <t>OTU_144</t>
  </si>
  <si>
    <t>OTU_312</t>
  </si>
  <si>
    <t>OTU_185</t>
  </si>
  <si>
    <t>f__Lachnospiraceae</t>
  </si>
  <si>
    <t>g__Lachnospira</t>
  </si>
  <si>
    <t>OTU_219</t>
  </si>
  <si>
    <t>OTU_107</t>
  </si>
  <si>
    <t>OTU_411</t>
  </si>
  <si>
    <t>OTU_123</t>
  </si>
  <si>
    <t>f__Rhodanobacteraceae</t>
  </si>
  <si>
    <t>OTU_201</t>
  </si>
  <si>
    <t>OTU_325</t>
  </si>
  <si>
    <t>o__Rhodobacterales</t>
  </si>
  <si>
    <t>f__Rhodobacteraceae</t>
  </si>
  <si>
    <t>OTU_184</t>
  </si>
  <si>
    <t>g__Methanosphaera</t>
  </si>
  <si>
    <t>OTU_209</t>
  </si>
  <si>
    <t>OTU_237</t>
  </si>
  <si>
    <t>OTU_277</t>
  </si>
  <si>
    <t>OTU_205</t>
  </si>
  <si>
    <t>OTU_132</t>
  </si>
  <si>
    <t>o__EC3</t>
  </si>
  <si>
    <t>OTU_534</t>
  </si>
  <si>
    <t>OTU_266</t>
  </si>
  <si>
    <t>o__DTU014</t>
  </si>
  <si>
    <t>OTU_156</t>
  </si>
  <si>
    <t>OTU_215</t>
  </si>
  <si>
    <t>o__Rhizobiales</t>
  </si>
  <si>
    <t>f__Hyphomicrobiaceae</t>
  </si>
  <si>
    <t>g__Hyphomicrobium</t>
  </si>
  <si>
    <t>OTU_180</t>
  </si>
  <si>
    <t>o__Competibacterales</t>
  </si>
  <si>
    <t>f__Competibacteraceae</t>
  </si>
  <si>
    <t>g__Candidatus Competibacter</t>
  </si>
  <si>
    <t>OTU_178</t>
  </si>
  <si>
    <t>OTU_432</t>
  </si>
  <si>
    <t>OTU_157</t>
  </si>
  <si>
    <t>o__Thermoanaerobacterales</t>
  </si>
  <si>
    <t>f__Thermoanaerobacteraceae</t>
  </si>
  <si>
    <t>g__Syntrophaceticus</t>
  </si>
  <si>
    <t>OTU_254</t>
  </si>
  <si>
    <t>OTU_130</t>
  </si>
  <si>
    <t>o__Blastocatellales</t>
  </si>
  <si>
    <t>f__Blastocatellaceae</t>
  </si>
  <si>
    <t>g__JGI 0001001-H03</t>
  </si>
  <si>
    <t>OTU_276</t>
  </si>
  <si>
    <t>OTU_197</t>
  </si>
  <si>
    <t>f__Rhizobiales Incertae Sedis</t>
  </si>
  <si>
    <t>g__Nordella</t>
  </si>
  <si>
    <t>OTU_264</t>
  </si>
  <si>
    <t>OTU_166</t>
  </si>
  <si>
    <t>OTU_176</t>
  </si>
  <si>
    <t>g__Streptococcus</t>
  </si>
  <si>
    <t>OTU_226</t>
  </si>
  <si>
    <t>g__Stenotrophobacter</t>
  </si>
  <si>
    <t>OTU_126</t>
  </si>
  <si>
    <t>f__Peptostreptococcaceae</t>
  </si>
  <si>
    <t>g__Romboutsia</t>
  </si>
  <si>
    <t>OTU_261</t>
  </si>
  <si>
    <t>OTU_243</t>
  </si>
  <si>
    <t>o__Gemmatales</t>
  </si>
  <si>
    <t>f__Gemmataceae</t>
  </si>
  <si>
    <t>OTU_195</t>
  </si>
  <si>
    <t>o__Holosporales</t>
  </si>
  <si>
    <t>f__Holosporaceae</t>
  </si>
  <si>
    <t>OTU_145</t>
  </si>
  <si>
    <t>OTU_238</t>
  </si>
  <si>
    <t>OTU_131</t>
  </si>
  <si>
    <t>OTU_358</t>
  </si>
  <si>
    <t>g__Rhodopirellula</t>
  </si>
  <si>
    <t>OTU_278</t>
  </si>
  <si>
    <t>o__Sphingobacteriales</t>
  </si>
  <si>
    <t>f__Lentimicrobiaceae</t>
  </si>
  <si>
    <t>OTU_288</t>
  </si>
  <si>
    <t>g__Lachnospiraceae NK3A20 group</t>
  </si>
  <si>
    <t>OTU_240</t>
  </si>
  <si>
    <t>OTU_458</t>
  </si>
  <si>
    <t>f__Rhizobiaceae</t>
  </si>
  <si>
    <t>g__Allorhizobium-Neorhizobium-Pararhizobium-Rhizobium</t>
  </si>
  <si>
    <t>OTU_391</t>
  </si>
  <si>
    <t>OTU_246</t>
  </si>
  <si>
    <t>g__Blastopirellula</t>
  </si>
  <si>
    <t>OTU_334</t>
  </si>
  <si>
    <t>OTU_168</t>
  </si>
  <si>
    <t>o__uncultured</t>
  </si>
  <si>
    <t>OTU_382</t>
  </si>
  <si>
    <t>g__SH-PL14</t>
  </si>
  <si>
    <t>OTU_298</t>
  </si>
  <si>
    <t>OTU_377</t>
  </si>
  <si>
    <t>OTU_161</t>
  </si>
  <si>
    <t>g__Syner-01</t>
  </si>
  <si>
    <t>OTU_174</t>
  </si>
  <si>
    <t>OTU_389</t>
  </si>
  <si>
    <t>OTU_282</t>
  </si>
  <si>
    <t>OTU_236</t>
  </si>
  <si>
    <t>OTU_188</t>
  </si>
  <si>
    <t>f__Methanosarcinaceae</t>
  </si>
  <si>
    <t>OTU_260</t>
  </si>
  <si>
    <t>OTU_397</t>
  </si>
  <si>
    <t>o__Chloroflexales</t>
  </si>
  <si>
    <t>f__Chloroflexaceae</t>
  </si>
  <si>
    <t>g__Candidatus Chloroploca</t>
  </si>
  <si>
    <t>OTU_160</t>
  </si>
  <si>
    <t>f__Xanthobacteraceae</t>
  </si>
  <si>
    <t>OTU_445</t>
  </si>
  <si>
    <t>g__Janthinobacterium</t>
  </si>
  <si>
    <t>s__Aquaspirillum arcticum</t>
  </si>
  <si>
    <t>OTU_179</t>
  </si>
  <si>
    <t>g__Rhodobacter</t>
  </si>
  <si>
    <t>OTU_153</t>
  </si>
  <si>
    <t>c__Thermococci</t>
  </si>
  <si>
    <t>o__Methanofastidiosales</t>
  </si>
  <si>
    <t>OTU_210</t>
  </si>
  <si>
    <t>g__Anaerosporobacter</t>
  </si>
  <si>
    <t>OTU_211</t>
  </si>
  <si>
    <t>OTU_259</t>
  </si>
  <si>
    <t>o__Acetobacterales</t>
  </si>
  <si>
    <t>f__Acetobacteraceae</t>
  </si>
  <si>
    <t>g__Acetobacter</t>
  </si>
  <si>
    <t>OTU_363</t>
  </si>
  <si>
    <t>s__uncultured rumen bacterium</t>
  </si>
  <si>
    <t>OTU_366</t>
  </si>
  <si>
    <t>p__Armatimonadetes</t>
  </si>
  <si>
    <t>c__uncultured</t>
  </si>
  <si>
    <t>o__</t>
  </si>
  <si>
    <t>OTU_146</t>
  </si>
  <si>
    <t>OTU_214</t>
  </si>
  <si>
    <t>OTU_275</t>
  </si>
  <si>
    <t>OTU_290</t>
  </si>
  <si>
    <t>f__Syntrophomonadaceae</t>
  </si>
  <si>
    <t>g__Syntrophomonas</t>
  </si>
  <si>
    <t>OTU_357</t>
  </si>
  <si>
    <t>s__uncultured planctomycete</t>
  </si>
  <si>
    <t>OTU_216</t>
  </si>
  <si>
    <t>p__Patescibacteria</t>
  </si>
  <si>
    <t>c__Berkelbacteria</t>
  </si>
  <si>
    <t>OTU_71</t>
  </si>
  <si>
    <t>f__Sphingobacteriaceae</t>
  </si>
  <si>
    <t>g__Sphingobacterium</t>
  </si>
  <si>
    <t>OTU_294</t>
  </si>
  <si>
    <t>OTU_384</t>
  </si>
  <si>
    <t>OTU_245</t>
  </si>
  <si>
    <t>g__Ochrobactrum</t>
  </si>
  <si>
    <t>OTU_244</t>
  </si>
  <si>
    <t>g__Planctomicrobium</t>
  </si>
  <si>
    <t>OTU_415</t>
  </si>
  <si>
    <t>OTU_279</t>
  </si>
  <si>
    <t>g__Weissella</t>
  </si>
  <si>
    <t>s__Weissella confusa</t>
  </si>
  <si>
    <t>OTU_202</t>
  </si>
  <si>
    <t>g__Syntrophococcus</t>
  </si>
  <si>
    <t>OTU_479</t>
  </si>
  <si>
    <t>OTU_296</t>
  </si>
  <si>
    <t>OTU_258</t>
  </si>
  <si>
    <t>g__Flexilinea</t>
  </si>
  <si>
    <t>OTU_302</t>
  </si>
  <si>
    <t>OTU_307</t>
  </si>
  <si>
    <t>g__Acetomicrobium</t>
  </si>
  <si>
    <t>OTU_265</t>
  </si>
  <si>
    <t>OTU_177</t>
  </si>
  <si>
    <t>OTU_229</t>
  </si>
  <si>
    <t>OTU_327</t>
  </si>
  <si>
    <t>OTU_465</t>
  </si>
  <si>
    <t>OTU_301</t>
  </si>
  <si>
    <t>o__Caulobacterales</t>
  </si>
  <si>
    <t>f__Hyphomonadaceae</t>
  </si>
  <si>
    <t>g__SWB02</t>
  </si>
  <si>
    <t>OTU_365</t>
  </si>
  <si>
    <t>OTU_392</t>
  </si>
  <si>
    <t>g__Psychrobacter</t>
  </si>
  <si>
    <t>OTU_457</t>
  </si>
  <si>
    <t>OTU_317</t>
  </si>
  <si>
    <t>g__Selenomonas</t>
  </si>
  <si>
    <t>OTU_263</t>
  </si>
  <si>
    <t>OTU_284</t>
  </si>
  <si>
    <t>g__Paracoccus</t>
  </si>
  <si>
    <t>OTU_167</t>
  </si>
  <si>
    <t>g__Anaerosinus</t>
  </si>
  <si>
    <t>OTU_443</t>
  </si>
  <si>
    <t>OTU_249</t>
  </si>
  <si>
    <t>OTU_399</t>
  </si>
  <si>
    <t>OTU_336</t>
  </si>
  <si>
    <t>o__Reyranellales</t>
  </si>
  <si>
    <t>f__Reyranellaceae</t>
  </si>
  <si>
    <t>g__Reyranella</t>
  </si>
  <si>
    <t>OTU_422</t>
  </si>
  <si>
    <t>g__Oenococcus</t>
  </si>
  <si>
    <t>OTU_212</t>
  </si>
  <si>
    <t>OTU_320</t>
  </si>
  <si>
    <t>OTU_481</t>
  </si>
  <si>
    <t>OTU_459</t>
  </si>
  <si>
    <t>OTU_208</t>
  </si>
  <si>
    <t>p__Hydrogenedentes</t>
  </si>
  <si>
    <t>c__Hydrogenedentia</t>
  </si>
  <si>
    <t>o__Hydrogenedentiales</t>
  </si>
  <si>
    <t>f__Hydrogenedensaceae</t>
  </si>
  <si>
    <t>OTU_395</t>
  </si>
  <si>
    <t>OTU_227</t>
  </si>
  <si>
    <t>OTU_192</t>
  </si>
  <si>
    <t>OTU_269</t>
  </si>
  <si>
    <t>OTU_241</t>
  </si>
  <si>
    <t>OTU_398</t>
  </si>
  <si>
    <t>o__SBR1031</t>
  </si>
  <si>
    <t>f__A4b</t>
  </si>
  <si>
    <t>OTU_100</t>
  </si>
  <si>
    <t>OTU_352</t>
  </si>
  <si>
    <t>p__Chlamydiae</t>
  </si>
  <si>
    <t>c__Chlamydiae</t>
  </si>
  <si>
    <t>o__Chlamydiales</t>
  </si>
  <si>
    <t>f__Simkaniaceae</t>
  </si>
  <si>
    <t>OTU_493</t>
  </si>
  <si>
    <t>OTU_224</t>
  </si>
  <si>
    <t>OTU_408</t>
  </si>
  <si>
    <t>g__Petrimonas</t>
  </si>
  <si>
    <t>OTU_375</t>
  </si>
  <si>
    <t>p__Nitrospirae</t>
  </si>
  <si>
    <t>c__Nitrospira</t>
  </si>
  <si>
    <t>o__Nitrospirales</t>
  </si>
  <si>
    <t>f__Nitrospiraceae</t>
  </si>
  <si>
    <t>g__Nitrospira</t>
  </si>
  <si>
    <t>OTU_313</t>
  </si>
  <si>
    <t>OTU_403</t>
  </si>
  <si>
    <t>OTU_471</t>
  </si>
  <si>
    <t>f__Paludibacteraceae</t>
  </si>
  <si>
    <t>OTU_256</t>
  </si>
  <si>
    <t>f__Microbacteriaceae</t>
  </si>
  <si>
    <t>OTU_299</t>
  </si>
  <si>
    <t>OTU_321</t>
  </si>
  <si>
    <t>c__Thermoplasmata</t>
  </si>
  <si>
    <t>o__Methanomassiliicoccales</t>
  </si>
  <si>
    <t>f__Methanomassiliicoccaceae</t>
  </si>
  <si>
    <t>g__Methanomassiliicoccus</t>
  </si>
  <si>
    <t>OTU_500</t>
  </si>
  <si>
    <t>OTU_304</t>
  </si>
  <si>
    <t>OTU_272</t>
  </si>
  <si>
    <t>OTU_515</t>
  </si>
  <si>
    <t>g__Bradyrhizobium</t>
  </si>
  <si>
    <t>OTU_401</t>
  </si>
  <si>
    <t>f__Family XII</t>
  </si>
  <si>
    <t>g__Guggenheimella</t>
  </si>
  <si>
    <t>OTU_220</t>
  </si>
  <si>
    <t>o__Verrucomicrobiales</t>
  </si>
  <si>
    <t>f__Verrucomicrobiaceae</t>
  </si>
  <si>
    <t>OTU_525</t>
  </si>
  <si>
    <t>g__Turicibacter</t>
  </si>
  <si>
    <t>OTU_431</t>
  </si>
  <si>
    <t>OTU_475</t>
  </si>
  <si>
    <t>OTU_333</t>
  </si>
  <si>
    <t>OTU_281</t>
  </si>
  <si>
    <t>OTU_223</t>
  </si>
  <si>
    <t>OTU_418</t>
  </si>
  <si>
    <t>OTU_510</t>
  </si>
  <si>
    <t>OTU_476</t>
  </si>
  <si>
    <t>OTU_531</t>
  </si>
  <si>
    <t>g__Candidatus Accumulibacter</t>
  </si>
  <si>
    <t>OTU_455</t>
  </si>
  <si>
    <t>OTU_519</t>
  </si>
  <si>
    <t>OTU_388</t>
  </si>
  <si>
    <t>g__Dokdonella</t>
  </si>
  <si>
    <t>OTU_383</t>
  </si>
  <si>
    <t>c__JS1</t>
  </si>
  <si>
    <t>OTU_489</t>
  </si>
  <si>
    <t>OTU_165</t>
  </si>
  <si>
    <t>OTU_350</t>
  </si>
  <si>
    <t>OTU_230</t>
  </si>
  <si>
    <t>OTU_283</t>
  </si>
  <si>
    <t>OTU_271</t>
  </si>
  <si>
    <t>g__Lachnoclostridium 5</t>
  </si>
  <si>
    <t>OTU_274</t>
  </si>
  <si>
    <t>g__Fimbriiglobus</t>
  </si>
  <si>
    <t>OTU_204</t>
  </si>
  <si>
    <t>f__Methanospirillaceae</t>
  </si>
  <si>
    <t>g__Methanospirillum</t>
  </si>
  <si>
    <t>OTU_329</t>
  </si>
  <si>
    <t>OTU_315</t>
  </si>
  <si>
    <t>OTU_417</t>
  </si>
  <si>
    <t>g__Alcaligenes</t>
  </si>
  <si>
    <t>OTU_242</t>
  </si>
  <si>
    <t>o__Frankiales</t>
  </si>
  <si>
    <t>f__Nakamurellaceae</t>
  </si>
  <si>
    <t>g__Nakamurella</t>
  </si>
  <si>
    <t>OTU_440</t>
  </si>
  <si>
    <t>s__uncultured Ruminococcaceae bacterium</t>
  </si>
  <si>
    <t>OTU_393</t>
  </si>
  <si>
    <t>g__Catenisphaera</t>
  </si>
  <si>
    <t>OTU_404</t>
  </si>
  <si>
    <t>f__Micrococcaceae</t>
  </si>
  <si>
    <t>g__Pseudarthrobacter</t>
  </si>
  <si>
    <t>OTU_343</t>
  </si>
  <si>
    <t>p__Dependentiae</t>
  </si>
  <si>
    <t>c__Babeliae</t>
  </si>
  <si>
    <t>o__Babeliales</t>
  </si>
  <si>
    <t>f__Vermiphilaceae</t>
  </si>
  <si>
    <t>OTU_412</t>
  </si>
  <si>
    <t>OTU_120</t>
  </si>
  <si>
    <t>OTU_353</t>
  </si>
  <si>
    <t>OTU_537</t>
  </si>
  <si>
    <t>OTU_480</t>
  </si>
  <si>
    <t>OTU_361</t>
  </si>
  <si>
    <t>o__Propionibacteriales</t>
  </si>
  <si>
    <t>f__Nocardioidaceae</t>
  </si>
  <si>
    <t>g__Nocardioides</t>
  </si>
  <si>
    <t>OTU_425</t>
  </si>
  <si>
    <t>p__Spirochaetes</t>
  </si>
  <si>
    <t>c__Leptospirae</t>
  </si>
  <si>
    <t>o__Leptospirales</t>
  </si>
  <si>
    <t>f__Leptospiraceae</t>
  </si>
  <si>
    <t>g__RBG-16-49-21</t>
  </si>
  <si>
    <t>OTU_466</t>
  </si>
  <si>
    <t>OTU_285</t>
  </si>
  <si>
    <t>OTU_511</t>
  </si>
  <si>
    <t>f__Caldicoprobacteraceae</t>
  </si>
  <si>
    <t>g__Caldicoprobacter</t>
  </si>
  <si>
    <t>OTU_181</t>
  </si>
  <si>
    <t>o__Sphingomonadales</t>
  </si>
  <si>
    <t>f__Sphingomonadaceae</t>
  </si>
  <si>
    <t>g__Sphingomonas</t>
  </si>
  <si>
    <t>OTU_374</t>
  </si>
  <si>
    <t>p__Dadabacteria</t>
  </si>
  <si>
    <t>c__Dadabacteriia</t>
  </si>
  <si>
    <t>o__Dadabacteriales</t>
  </si>
  <si>
    <t>OTU_330</t>
  </si>
  <si>
    <t>s__uncultured Acinetobacter sp.</t>
  </si>
  <si>
    <t>OTU_507</t>
  </si>
  <si>
    <t>OTU_338</t>
  </si>
  <si>
    <t>g__Lachnospiraceae AC2044 group</t>
  </si>
  <si>
    <t>OTU_331</t>
  </si>
  <si>
    <t>g__Novosphingobium</t>
  </si>
  <si>
    <t>OTU_420</t>
  </si>
  <si>
    <t>c__Saccharimonadia</t>
  </si>
  <si>
    <t>o__Saccharimonadales</t>
  </si>
  <si>
    <t>OTU_470</t>
  </si>
  <si>
    <t>OTU_416</t>
  </si>
  <si>
    <t>OTU_468</t>
  </si>
  <si>
    <t>OTU_447</t>
  </si>
  <si>
    <t>g__Phascolarctobacterium</t>
  </si>
  <si>
    <t>OTU_189</t>
  </si>
  <si>
    <t>o__Cardiobacteriales</t>
  </si>
  <si>
    <t>f__Wohlfahrtiimonadaceae</t>
  </si>
  <si>
    <t>g__Ignatzschineria</t>
  </si>
  <si>
    <t>OTU_405</t>
  </si>
  <si>
    <t>g__Shuttleworthia</t>
  </si>
  <si>
    <t>OTU_456</t>
  </si>
  <si>
    <t>OTU_364</t>
  </si>
  <si>
    <t>o__Aeromonadales</t>
  </si>
  <si>
    <t>f__Aeromonadaceae</t>
  </si>
  <si>
    <t>g__Aeromonas</t>
  </si>
  <si>
    <t>OTU_203</t>
  </si>
  <si>
    <t>c__Thermoleophilia</t>
  </si>
  <si>
    <t>o__Solirubrobacterales</t>
  </si>
  <si>
    <t>f__67-14</t>
  </si>
  <si>
    <t>OTU_371</t>
  </si>
  <si>
    <t>OTU_318</t>
  </si>
  <si>
    <t>OTU_376</t>
  </si>
  <si>
    <t>OTU_387</t>
  </si>
  <si>
    <t>f__SC-I-84</t>
  </si>
  <si>
    <t>OTU_491</t>
  </si>
  <si>
    <t>OTU_322</t>
  </si>
  <si>
    <t>f__A0839</t>
  </si>
  <si>
    <t>OTU_351</t>
  </si>
  <si>
    <t>g__Thiopseudomonas</t>
  </si>
  <si>
    <t>OTU_316</t>
  </si>
  <si>
    <t>p__Kiritimatiellaeota</t>
  </si>
  <si>
    <t>c__Kiritimatiellae</t>
  </si>
  <si>
    <t>o__WCHB1-41</t>
  </si>
  <si>
    <t>OTU_424</t>
  </si>
  <si>
    <t>c__OM190</t>
  </si>
  <si>
    <t>OTU_308</t>
  </si>
  <si>
    <t>OTU_328</t>
  </si>
  <si>
    <t>g__Terrisporobacter</t>
  </si>
  <si>
    <t>OTU_536</t>
  </si>
  <si>
    <t>g__Paenibacillus</t>
  </si>
  <si>
    <t>OTU_362</t>
  </si>
  <si>
    <t>OTU_295</t>
  </si>
  <si>
    <t>OTU_342</t>
  </si>
  <si>
    <t>OTU_509</t>
  </si>
  <si>
    <t>OTU_273</t>
  </si>
  <si>
    <t>OTU_360</t>
  </si>
  <si>
    <t>OTU_250</t>
  </si>
  <si>
    <t>OTU_407</t>
  </si>
  <si>
    <t>f__Staphylococcaceae</t>
  </si>
  <si>
    <t>g__Staphylococcus</t>
  </si>
  <si>
    <t>OTU_367</t>
  </si>
  <si>
    <t>OTU_194</t>
  </si>
  <si>
    <t>g__Rhodoferax</t>
  </si>
  <si>
    <t>OTU_477</t>
  </si>
  <si>
    <t>OTU_453</t>
  </si>
  <si>
    <t>g__Advenella</t>
  </si>
  <si>
    <t>OTU_428</t>
  </si>
  <si>
    <t>OTU_421</t>
  </si>
  <si>
    <t>OTU_345</t>
  </si>
  <si>
    <t>OTU_485</t>
  </si>
  <si>
    <t>OTU_494</t>
  </si>
  <si>
    <t>p__Fusobacteria</t>
  </si>
  <si>
    <t>c__Fusobacteriia</t>
  </si>
  <si>
    <t>o__Fusobacteriales</t>
  </si>
  <si>
    <t>f__Leptotrichiaceae</t>
  </si>
  <si>
    <t>OTU_406</t>
  </si>
  <si>
    <t>OTU_344</t>
  </si>
  <si>
    <t>g__Clavibacter</t>
  </si>
  <si>
    <t>OTU_289</t>
  </si>
  <si>
    <t>p__Deinococcus-Thermus</t>
  </si>
  <si>
    <t>c__Deinococci</t>
  </si>
  <si>
    <t>o__Deinococcales</t>
  </si>
  <si>
    <t>f__Deinococcaceae</t>
  </si>
  <si>
    <t>g__Deinococcus</t>
  </si>
  <si>
    <t>OTU_436</t>
  </si>
  <si>
    <t>OTU_198</t>
  </si>
  <si>
    <t>o__PeM15</t>
  </si>
  <si>
    <t>OTU_293</t>
  </si>
  <si>
    <t>g__Pirellula</t>
  </si>
  <si>
    <t>OTU_486</t>
  </si>
  <si>
    <t>OTU_373</t>
  </si>
  <si>
    <t>f__Family III</t>
  </si>
  <si>
    <t>g__Tepidanaerobacter</t>
  </si>
  <si>
    <t>OTU_492</t>
  </si>
  <si>
    <t>OTU_232</t>
  </si>
  <si>
    <t>OTU_488</t>
  </si>
  <si>
    <t>g__Veillonella</t>
  </si>
  <si>
    <t>OTU_503</t>
  </si>
  <si>
    <t>OTU_378</t>
  </si>
  <si>
    <t>OTU_516</t>
  </si>
  <si>
    <t>OTU_390</t>
  </si>
  <si>
    <t>g__Eggerthella</t>
  </si>
  <si>
    <t>OTU_506</t>
  </si>
  <si>
    <t>OTU_291</t>
  </si>
  <si>
    <t>OTU_538</t>
  </si>
  <si>
    <t>g__Pedomicrobium</t>
  </si>
  <si>
    <t>OTU_524</t>
  </si>
  <si>
    <t>OTU_528</t>
  </si>
  <si>
    <t>OTU_463</t>
  </si>
  <si>
    <t>OTU_310</t>
  </si>
  <si>
    <t>OTU_59</t>
  </si>
  <si>
    <t>f__Prolixibacteraceae</t>
  </si>
  <si>
    <t>OTU_460</t>
  </si>
  <si>
    <t>OTU_433</t>
  </si>
  <si>
    <t>f__Marinilabiliaceae</t>
  </si>
  <si>
    <t>g__Ruminofilibacter</t>
  </si>
  <si>
    <t>OTU_379</t>
  </si>
  <si>
    <t>s__Paenibacillus mucilaginosus</t>
  </si>
  <si>
    <t>OTU_464</t>
  </si>
  <si>
    <t>g__Prevotella 9</t>
  </si>
  <si>
    <t>OTU_487</t>
  </si>
  <si>
    <t>OTU_472</t>
  </si>
  <si>
    <t>f__GZKB124</t>
  </si>
  <si>
    <t>OTU_501</t>
  </si>
  <si>
    <t>OTU_262</t>
  </si>
  <si>
    <t>p__Nanoarchaeaeota</t>
  </si>
  <si>
    <t>c__Woesearchaeia</t>
  </si>
  <si>
    <t>OTU_347</t>
  </si>
  <si>
    <t>o__Gaiellales</t>
  </si>
  <si>
    <t>f__uncultured</t>
  </si>
  <si>
    <t>OTU_482</t>
  </si>
  <si>
    <t>f__Nitrosomonadaceae</t>
  </si>
  <si>
    <t>g__Ellin6067</t>
  </si>
  <si>
    <t>OTU_385</t>
  </si>
  <si>
    <t>c__Deltaproteobacteria</t>
  </si>
  <si>
    <t>o__Myxococcales</t>
  </si>
  <si>
    <t>OTU_58</t>
  </si>
  <si>
    <t>g__Thermovirga</t>
  </si>
  <si>
    <t>OTU_508</t>
  </si>
  <si>
    <t>OTU_438</t>
  </si>
  <si>
    <t>OTU_530</t>
  </si>
  <si>
    <t>g__Clostridium sensu stricto 15</t>
  </si>
  <si>
    <t>OTU_498</t>
  </si>
  <si>
    <t>OTU_448</t>
  </si>
  <si>
    <t>OTU_523</t>
  </si>
  <si>
    <t>f__Caulobacteraceae</t>
  </si>
  <si>
    <t>g__Brevundimonas</t>
  </si>
  <si>
    <t>OTU_257</t>
  </si>
  <si>
    <t>OTU_409</t>
  </si>
  <si>
    <t>OTU_239</t>
  </si>
  <si>
    <t>c__Spirochaetia</t>
  </si>
  <si>
    <t>o__Spirochaetales</t>
  </si>
  <si>
    <t>f__Spirochaetaceae</t>
  </si>
  <si>
    <t>g__Treponema 2</t>
  </si>
  <si>
    <t>OTU_490</t>
  </si>
  <si>
    <t>OTU_381</t>
  </si>
  <si>
    <t>OTU_170</t>
  </si>
  <si>
    <t>OTU_372</t>
  </si>
  <si>
    <t>p__Marinimicrobia (SAR406 clade)</t>
  </si>
  <si>
    <t>c__</t>
  </si>
  <si>
    <t>OTU_164</t>
  </si>
  <si>
    <t>OTU_533</t>
  </si>
  <si>
    <t>OTU_483</t>
  </si>
  <si>
    <t>g__Turneriella</t>
  </si>
  <si>
    <t>OTU_454</t>
  </si>
  <si>
    <t>g__Herbinix</t>
  </si>
  <si>
    <t>OTU_326</t>
  </si>
  <si>
    <t>f__Carnobacteriaceae</t>
  </si>
  <si>
    <t>g__Atopococcus</t>
  </si>
  <si>
    <t>OTU_305</t>
  </si>
  <si>
    <t>OTU_522</t>
  </si>
  <si>
    <t>OTU_222</t>
  </si>
  <si>
    <t>OTU_309</t>
  </si>
  <si>
    <t>c__Subgroup 17</t>
  </si>
  <si>
    <t>OTU_267</t>
  </si>
  <si>
    <t>OTU_306</t>
  </si>
  <si>
    <t>OTU_419</t>
  </si>
  <si>
    <t>g__Gemmata</t>
  </si>
  <si>
    <t>OTU_423</t>
  </si>
  <si>
    <t>OTU_349</t>
  </si>
  <si>
    <t>f__Bacteroidaceae</t>
  </si>
  <si>
    <t>g__Bacteroides</t>
  </si>
  <si>
    <t>OTU_356</t>
  </si>
  <si>
    <t>OTU_517</t>
  </si>
  <si>
    <t>OTU_341</t>
  </si>
  <si>
    <t>OTU_370</t>
  </si>
  <si>
    <t>f__Solirubrobacteraceae</t>
  </si>
  <si>
    <t>OTU_535</t>
  </si>
  <si>
    <t>OTU_496</t>
  </si>
  <si>
    <t>f__Gracilibacteraceae</t>
  </si>
  <si>
    <t>g__Gracilibacter</t>
  </si>
  <si>
    <t>OTU_446</t>
  </si>
  <si>
    <t>OTU_451</t>
  </si>
  <si>
    <t>o__SAR324 clade(Marine group B)</t>
  </si>
  <si>
    <t>OTU_467</t>
  </si>
  <si>
    <t>g__Ruminococcaceae UCG-010</t>
  </si>
  <si>
    <t>OTU_196</t>
  </si>
  <si>
    <t>OTU_79</t>
  </si>
  <si>
    <t>OTU_337</t>
  </si>
  <si>
    <t>OTU_512</t>
  </si>
  <si>
    <t>g__Acetoanaerobium</t>
  </si>
  <si>
    <t>OTU_526</t>
  </si>
  <si>
    <t>c__Melainabacteria</t>
  </si>
  <si>
    <t>o__Obscuribacterales</t>
  </si>
  <si>
    <t>OTU_286</t>
  </si>
  <si>
    <t>f__Cryptosporangiaceae</t>
  </si>
  <si>
    <t>g__Fodinicola</t>
  </si>
  <si>
    <t>OTU_88</t>
  </si>
  <si>
    <t>g__Blvii28 wastewater-sludge group</t>
  </si>
  <si>
    <t>OTU_292</t>
  </si>
  <si>
    <t>OTU_231</t>
  </si>
  <si>
    <t>OTU_386</t>
  </si>
  <si>
    <t>o__Flavobacteriales</t>
  </si>
  <si>
    <t>f__Flavobacteriaceae</t>
  </si>
  <si>
    <t>g__Flavobacterium</t>
  </si>
  <si>
    <t>OTU_122</t>
  </si>
  <si>
    <t>OTU_255</t>
  </si>
  <si>
    <t>g__ADurb.Bin120</t>
  </si>
  <si>
    <t>OTU_513</t>
  </si>
  <si>
    <t>c__Gracilibacteria</t>
  </si>
  <si>
    <t>o__Absconditabacteriales (SR1)</t>
  </si>
  <si>
    <t>OTU_354</t>
  </si>
  <si>
    <t>o__Syntrophobacterales</t>
  </si>
  <si>
    <t>f__Syntrophaceae</t>
  </si>
  <si>
    <t>g__Syntrophus</t>
  </si>
  <si>
    <t>OTU_429</t>
  </si>
  <si>
    <t>OTU_280</t>
  </si>
  <si>
    <t>c__KD4-96</t>
  </si>
  <si>
    <t>OTU_439</t>
  </si>
  <si>
    <t>o__B55-F-B-G02</t>
  </si>
  <si>
    <t>OTU_518</t>
  </si>
  <si>
    <t>g__Dechloromonas</t>
  </si>
  <si>
    <t>s__metagenome</t>
  </si>
  <si>
    <t>Classification</t>
  </si>
  <si>
    <t>I_HHLO_1_1</t>
  </si>
  <si>
    <t>I_HHLO_1_2</t>
  </si>
  <si>
    <t>I_HHLO_2_1</t>
  </si>
  <si>
    <t>I_HHLO_2_2</t>
  </si>
  <si>
    <t>R_HHLO_1_1</t>
  </si>
  <si>
    <t>R_HHLO_2_1</t>
  </si>
  <si>
    <t>R_HHLO_1_2</t>
  </si>
  <si>
    <t>R_HHLO_2_2</t>
  </si>
  <si>
    <t>I_LHHO_1_1</t>
  </si>
  <si>
    <t>I_LHHO_1_2</t>
  </si>
  <si>
    <t>I_LHHO_2_1</t>
  </si>
  <si>
    <t>I_LHHO_2_2</t>
  </si>
  <si>
    <t>R_LHHO_1_1</t>
  </si>
  <si>
    <t>R_LHHO_2_1</t>
  </si>
  <si>
    <t>R_LHHO_1_2</t>
  </si>
  <si>
    <t>R_LHHO_2_2</t>
  </si>
  <si>
    <t>I_LHLO_1_1</t>
  </si>
  <si>
    <t>I_LHLO_1_2</t>
  </si>
  <si>
    <t>I_LHLO_2_1</t>
  </si>
  <si>
    <t>I_LHLO_2_2</t>
  </si>
  <si>
    <t>R_LHLO_1_1</t>
  </si>
  <si>
    <t>R_LHLO_2_1</t>
  </si>
  <si>
    <t>R_LHLO_1_2</t>
  </si>
  <si>
    <t>R_LHLO_2_2</t>
  </si>
  <si>
    <t>Sequence</t>
  </si>
  <si>
    <t>GGACTACGGGGGTTTCTAATCCTGTTCGCTACCCATGCTTTCGAGCCTCAGCGTCAGTTGCAGACCAGACAGCCGCCTTCGCCACTGGTGTTCTTCCATATATCTACGCATTCCACCGCTACACATGGAGTTCCACTGTCCTCTTCTGCACTCAAGTCTGACAGTTTCCGATGCACTTCTTTGGTTAAGCCAAAGGCTTTCACATCAGACTTATCAAACCGCCTGCGCTCGCTTTACGCCCAATAAATCCGGATAACGCTTGCCACCTACGTATTACCGCGGCTGCTGACAC</t>
  </si>
  <si>
    <t>GGACTACGGGGGTTTCTAATCCTGTTCGCTCCCCCAGCTTTCGCGCCTCAGCGTCAGTCATGGCCCAGAAGGTCGCCTTCGCCACCGGTGTTCTTCCCAATATCTGCGCATTCCACCGCTACACTGGGAATTCCACCTTCCTCTACCAGACTCAAGCCTGCCGGTATCGGAAGCGGACGGGGGTTGAGCCCCCGGTTTTAACTCCCGACCAAACAAGCCGCCTACGCGCGCTTTACGCCCAATGAATCCGGATAACGCTTGCCCCCTACGTATTACCGCGGCTGCTGACAC</t>
  </si>
  <si>
    <t>GGACTACCGGGGTTTCTAATCCTGTTTGCTCCCCACGCTTTCGTGCATGAGCGTCAGTGCAGGCCCAGGGGATTGCCTTCGCCATCGGTGTTCCTCCGCATATCTACGCATTTCACTGCTACACGCGGAATTCCATCCCCCTCTGCCGCACTCCAGCTGTGCAGTCACAAGTGCAGTTCCCAGGTTAAGCCCGGGGATTTCACACCTGTCTTGCACAACCGCCTGCGCACGCTTTACGCCCAGTAATTCCGATTAACGCTTGCACCCTACGTATTACCGCGGCGGCTGACAC</t>
  </si>
  <si>
    <t>GGACTACGGGGGTTTCTAATCCTGTTTGCTACCCACGCTTTCGTGACTCAGCGTCAGTTACAGTCCAGTAAGCCGCCTTCGCCACCGGTGTTCCTCCTAATATCTACGCATTTCACCGCTACACTAGGAATTCCGCTTACCTCTCCTGCACTCAAGTCATACAGTTTCAAGTGCTTACTATGGTTAAGCCATAGCTTTTTACACCTGACATATATAACCGCCTACTCACCCTTTACGCCCAGTAAATCCGGACAACGCTCGCCCCCTACGTATTACCGCGGCGGCTGACAC</t>
  </si>
  <si>
    <t>GGACTACAAGGGTTTCTAATCCTGTTCGATACCCGCACTTTCGAGCTTCAGCGTCAGTTGCGCTCCCGCGAGCTGCCTTCGCAATCGGGGTTCTTCGTCATATCTAAGCATTTCACCGCTACACGACAAATTCCGCCCGCGTTGTGCGCACTCAAGTGGACCAGTATGCGCTGCAAGTCAGACGTTGAGCGCCTACATTTCACAACACACTTAATCCACGGCCTACGCTCCCTTTAAACCCAATAAATCCGGATAACGCCCGGACCTTCCGTATTACCGCGGCTGCTGACAC</t>
  </si>
  <si>
    <t>GGACTACTGGGGTTTCTAATCCTGTTTGATCCCCACGCTTTCGTGCCTCAGCGTCAGTGTCGGCTCAGTAAGCTGCCTACGCAATTGGTGTTCTGTGTAATATCTAAGCATTTCACCGCTACATTACACATTCCGCCTACCTTAACCAAACTCAAGACTATCAGTATCAACGGCAGTTCTGCAGTTAAGCTGCAGGATTTCACCACTGACTTAATAGCCCGCCTACGCACCCTTTAAACCCAATGAATCCGGATAACGCTTGCATCCTCCGTATTACCGCGGCTGCTGACAC</t>
  </si>
  <si>
    <t>GGACTACGGGGGTTTCTAATCCTGTTTGCTACCCACGCTTTCGAACCTCAGCGTCAGTTACAGACCAGAGAGCCGCCTTCGCCACTGGTGTTCTTCCATATATCTACGCATTCCACCGCTACACATGGAGTTCCACTCTCCTCTTCTGCACTCAAGTTTACCAGTTTTCGATGCACTTCCTCGGTTAAGCCGAGGGCTTTCACATCAAACTTAATAAACCGCCTACGCTCGCTTTACGCCCAATAAATCCGGACAACGCTTGCCACCTACGTATTACCGCGGCTGCTGACAC</t>
  </si>
  <si>
    <t>GGACTACGGGGGTTTCTAATCCTGTTCGCTCCCCACGCTTTCGCTCCTCAGCGTCAGTAACGGCCCAGAGACCCGCCTTCGCCACCGGTGTTCCTCCTGATATCTGCGCATTCCACCGCTACACCAGGAATTCCAGTCTCCCCTACCGCACTCAAGCCTGCCCGTACCCACCGCAAGCCCATGGTTAAGCCACAGGATTTCACGACAGACGCGACAAACCACCTACAAGCCCTTTACGCCCAATAAATCCGGACAACGCTAGTACCCTACGTATTACCGCGGCGGCTGGCAC</t>
  </si>
  <si>
    <t>GGACTACGAGGGTATCTAATCCTGTTTGCTCCCCACGCTTTCGCACCTGAGCGTCAGTCTTCGTCCAGGGGGCCGCCTTCGCCACCGGTATTCCTCCAGATCTCTACGCATTTCACCGCTACACCTGGAATTCTACCCCCCTCTACGAGACTCAAGCTTGCCAGTATCAGATGCAGTTCCCAGGTTGAGCCCGGGGATTTCACATCTGACTTAACAAACCGCCTGCGTGCGCTTTACGCCCAGTAATTCCGATTAACGCTTGCACCCTCCGTATTACCGCGGCTGCTGACAC</t>
  </si>
  <si>
    <t>GGACTACGGGGGTATCTAATCCTGTTTGCTCCCCACACTTTCGCGCCTCAGCGTCAGTTGCAGTCCAGTTACCCGCCTTCGCCACTGGTGTTCCTCCCGATCTCTACGCATTTCACCGCTACACCGGGAATTCCGATAACCTCTCCTGCACTCAAGCCCATCAGTTTCTATAGCACTTCCATCCTTGAAAAATGGACTTCCACTACTGACTTGACAGGCCGCCTGCGCGCCCTTTACGCCCAATCATTCCGGACAACGCTCGCCCCCTACGTATTACCGCGGCTGCTGACAC</t>
  </si>
  <si>
    <t>GGACTACGCGGGTTTCTAATCCTGTTTGCTCCCCACGCTTTCGTGCATGAGCGTCAGTACAGGCCCAGGGGGCTGCCTTCGCCATCGGTGTTCCTCCTGATCTCTACGCATTTCACTGCTACACCAGGAATTCCACCCCCCTCTGCCGTACTCTAGCCTTGCAGTCACAAACGCAGTTCCCAGGTTAAGCCCGGGGATTTCACATCTGTCTTACAAAACCGCCTGCGCACGCTTTACGCCCAGTAATTCCGATTAACGCTCGCACCCTACGTATTACCGCGGCTGCTGACAC</t>
  </si>
  <si>
    <t>GGACTACGAGGGTTTCTAATCCTGTTCGCTCCCCATACTTTCGAGCCTCAGCGTCAGTTACAGACCAGAAAGCCGCCTTCGCCACTGGTGTTCTTCCATATATCTACGCATTTCACCGCTACACATGGAGTTCCACTTTCCTCTTCTGCACTCAAGTTTCCCAGTATCTGATGCACTTCTTCGGTTAAGCCGAAGGCTTTCACATCAGACTTAAGAAACCGCCTGCGCTCGCTTTACGCCCAATAAATCCGGACAACGCTTGCCACCTACGTATTACCGCGGCTGCTGGCAC</t>
  </si>
  <si>
    <t>GGACTACGGGGGTTTCTAATCCTGTTTGATACCTGCACTTTCGAGCTTCAGCGTCAGGTGCGCTCCCGCAAGCTGCCTTCGCAATCGGGGTTCTTCGTGATATCTATGCATTTCACCGCTACACCACAAATTCCGCCTGCGTCGTGCGCCCTCAAGCTCTCCAGTTCGCGCTGCAGTGCAGATGTTGGGCACCTGCATTTCACAACACGCTTAAAGAGCGGCCTACGCTCCCTTTAAACCCAATAAATCCGGATAACGCCCGGACCTTCCGTATTACCGCGGCGGCTGACAC</t>
  </si>
  <si>
    <t>GGACTACGGGGGTTTCTAATCCTGTTCGCTCCCCCAGCTCTCGCGCCTCAGCGTCAGTGGTGGCCCAGAGCGCCGCCTTCGCCACCGGTGTTCCTCCCAATATCTGCGCATTCCACCGCTACACTGGGAATTCCACGCTCCCCTACCACACTCAAGGCGGCCAGTTCGGGGTGGTGCCGCGGGTTGAGCCCCCGGATTCGACACCCCGCTTGACCGCCCGCCTACGCGCGCTTTACGCCCAATGAATCCGGATAACGCTCGCCCCATACGTATTACCGCGGCTGCTGACAC</t>
  </si>
  <si>
    <t>GGACTACGGGGGTATCTAATCCTGTTTGATCCCCACGCCTTCGTGCATGAGCGTCAGTAACGGTTTAGTAAGCTGCCTCCGCAATCGGTGTTCCTTGTGATATCTACGCATTTCACCGCTACACCACAAATTCCGCCTACCTCATCCGCACTCAAGAGAAACGGTTTCAACGGCACTGTCGAGGTTGAGCCCCGAAATTTCACCGCCGACCTAATTCCCCGCCTGCGCACCCTTTAAACCCAATAAATCCGGATAACGCCTGGATCCTCCGTATTACCGCGGCGGCTGACAC</t>
  </si>
  <si>
    <t>GGACTACACGGGTATCTAATCCCGTTCGCTCCCCACGCCTTCGCGCCTCAGCGTCAGGGACGGCCCAGCTGGCCGCCTTCGCCACGGGTGTTCCGCCTGATCTCTACGCATTTCACCACTACACCAGGCATTCCACCAGCCCCTACCGCCCTCAAGCGGTGCAGTCCACGACGACCCTCCCAGGTTGAGCCTGGGGCTTTCACGCCATGCTTACACCGCCGCCTGCGCGCGCTTTACGCCCAGTAACTCCGGACAACGCTCGGACCCTACGTATTACCGCGGCTGCTGACAC</t>
  </si>
  <si>
    <t>GGACTACAGGGGTTTCTAATCCTGTTTGCTACCCACACTTTCGAGCCTCAACGTCAGTTACAGTCCAGTAAGCCGCCTTCGCCGCTGGTGTTCTTCCATATATCTACGCATTCCACCGCTACACATGGAGTTCCACTTACCTCTACTGCACTCAAGTTGACCAGTTTCCAATGCCTTTCCGGAGTTGAGCTCCGGGCTTTCACATCAGACTTAATCAACCGTCTGCGCTCGCTTTACGCCCAATAAATCCGGATAACGCTCGGGACATACGTATTACCGCGGCTGCTGACAC</t>
  </si>
  <si>
    <t>GGACTACGGGGGTATCTAATCCCGTTCGCTCCCCATGCTTTCGCACACCAGCGTCGGTAGAGACCCAGAGAGCTGCCTTCGCTTTTGGCGTTCCTTCGTAGATCCGTAGATTTCACCCCTCCACACGAAATTCCACTCTCCTCTGTCTCACTCAAGTTCAGTGGTTTCGAAAGCATTCCGCCACTTTTTGACGACTTTCACTTTCAACCCGATGAACCGCCTACGTGCCCTTTACGCCTAGTCATTCCGAAGAACACTTGCCCCCCCCGTTTTACCGCGGCGGCTGGCAC</t>
  </si>
  <si>
    <t>GGACTACAGGGGTTTCTAATCCCGTTTGCTCCCCTGGCTTTCGCGCCTCAGCGTCAGTATCGGCCCAGCAACCCGCCTTCGCCTCCGGTGTTCTTCCCAATATCTACGCATTTCACCGCTACACTGGGAATTCCAGTTGCCCCTTCCGTACTCTAGCTTGGCAGTTTCGAAAGCCGTTCCGGGGTTGAGCCCCGGGCTTTCACTCCCGACTTGCCATGCCGCCTACGCGCCCTTTACGCCCAGTAATTCCGAACAACGCTTGCCCCCTACGTATTACCGCGGCTGCTGACAC</t>
  </si>
  <si>
    <t>GGACTACGGGGGTTTCTAATCCGGTTCGCGCCCCTAGCTTTCGTCCCTCACCGTCAGGTTCGTTCCAGTTAGCCGCCTTCGCCACAGGTGGTCCTCCCAGGATTACAGGATTTCACCCCTACCCTGGGAGTACCGCTAACCTCTCCCGACCTCAAGCCTGACAGTATCCTCAGCAATTCCCATAGTTAAGCTACAGGATTTCACCAAAGACTTATCAAACCGGCTACGAACGCTTTAGGCCCAATAAAAACAGCTACCACTAGAGCTGCCGGTGTTACCGCGGCTGCTGGCAC</t>
  </si>
  <si>
    <t>GGACTACTAGGGTTTCTAATCCTGTTTGCTACCCATGCTTTCGTGCCTCAGCGTCAGTTAAAGCCCAGTAGGTCGCCTTCGCCACTGGTGTTCCTCCCGATCTCTACGCATTTCACCGCTACACCGGGAATTCCACCTACCTCTACTTCACTCAAGCTCAACAGTTTCAATTGCAGGCTATGGGTTGAGCCCATAGTTTTCACAACTGACTTGCCAAGCCGCCTACGCACCCTTTACACCCAGTAAATCCGGACAACGCTCGCTCCCTACGTATTACCGCGGCGGCTGGCAC</t>
  </si>
  <si>
    <t>GGACTACGGGGGTTTCTAATCCTGTTTGCTCCCCACGCTTTCGAGCCTCAGTGTCAGTTACAGTCCAGAAAGGCGCCTTCGCCACTGGTATTCTTCCTAATCTCTACGCATTTCACCGCTACACTAGGAATTCTCCTTTCCTCTCCTGCACTCTAGATATCCAGTTTGGAATGCAGCACCCAGGTTAAGCCCGAGTATTTCACATCCCACTTAAATATCCACCTACGCTCCCTTTACGCCCAGTAAATCCGGACAACGCTTGCCACCTACGTATTACCGCGGCTGCTGACAC</t>
  </si>
  <si>
    <t>GGACTACTGGGGTTTCTAATCCTGTTTGCTCCCCACGCTTTCGTGCCTCAGCGTCAGTTACAGTCCAGAGAGCCGCCTTCGCTACTGGTGTTCCTCCTAATATCTACGCATTTCACCGCTACACTAGGAATTCCACTCTCCTCTCCTGCACTCAAGTCCTCCAGTTTCAAGAGCTTACTACGGTTGAGCCGTAGCCTTTCACTCCTGACTTAAAAGACCGCCTACGCACCCTTTACGCCCAGTAAATCCGGATAACGCTAGCCCCCTACGTATTACCGCGGCTGCTGACAC</t>
  </si>
  <si>
    <t>GGACTACGGGGGTTTCTAATCCTGTTTGCTCCCCACGCTTTCGCACCTCAGTGTCAGTGTCAGTCCAGGTAGTCGCCTTCGCCACTGGTGTTCCTTCCAATATCTACGCATTTCACCGCTACACTGGAAATTCCACTACCCTCTACCGCACTCTAGCCAGACAGTTTTGGATGCAGTTCCCAGGTTGAGCCCGGGGATTTCACATCCAACTTATCAAGCCACCTACGCGCGCTTTACGCCCAGTAATTCCGATTAACGCTTGCACCCTTCGTATTACCGCGGCGGCTGGCAC</t>
  </si>
  <si>
    <t>GGACTACACGGGTATCTAATCCCGTTTGCTACCCTAGCTTTCGCGTCTGAGTGTCAGGAGTGGTCCAGGAGGCCGCCTTCGCCACTGGTGTTCCTCCGGATATCTGCGCATTCCACCGCTACACCCGGAATTCCACCTCCCTCTACCATCCTCAAGCTTGGCAGTTTAGAACGTCCTCTCCCAGTTGAGCCAGGAGCTTTCACGCCCTACTTACCAAACCACCTACACGCGCTTTACGCCCAGTAAATCCGGATAACGTTTGCCTCCTACGTGTTACCGCGGCGGCTGACAC</t>
  </si>
  <si>
    <t>GGACTACGGGGGTTTCTAATCCTGTTTGCTCCCCACGCTTTCGTGCCTCAGCGTCAGTGTTGGTCCAGAGGGCCGCCTTCGCCACTGATGTTCCTCCCGATCTCTACGCATTTCACCGCTACACCGGGAATTCCACCCTCCTCTACCACACTCCAGCTCGCCAGTATCCACCGCAATTCCCAGGTTGAGCCCGGGGCTTTCACGGCAGACTTAGCGAACCGCCTACGCACGCTTTACGCCCAGTAATTCCGATTAACGCTTGCACCCTTCGTATTACCGCGGCTGCTGACAC</t>
  </si>
  <si>
    <t>GGACTACTCGGGTATCTAATCCTGTTTGCTCCCCACGCTTTCGCACCTGAGCGTCAGTCTTTGTCCAGGGGGCCGCCTTCGCCACCGGTATTCCTCCAGATCTCTACGCATTTCACCGCTACACCTGGAATTCTACCCCCCTCTACAAGACTCAAGCCTGCCAGTTTCAAATGCAGTTCCCAGGTTAAGCCCGGGGATTTCACATCTGACTTAACAGACCGCCTGCGTGCGCTTTACGCCCAGTAATTCCGATTAACGCTTGCACCCTCCGTATTACCGCGGCGGCTGGCAC</t>
  </si>
  <si>
    <t>GGACTACTGGGGTATCTAATCCCGTTCGCTACCCACGCTTTCGCTCCTCAGCGTCAGAGACAGACCAGAGAACCGCCTTCGCCACTGGTATTCCTCCCGATATCTACGCATTTCACCGCTACACCGGGAATTCTGTTCTCCTCTCCTGCCCTCAAGAGACGCCGTATCTCGGAAAGCTCCAGGGTTGAGCCCTGGAATTTCCTCCGAGACGCGCGCCCCCGCCTACGAGCTCTTTACGCCCAGTAAATCCGGACAACGCTCGCATCCTACGTATTACCGCGGCTGCTGACAC</t>
  </si>
  <si>
    <t>GGACTACGGGGGTTTCTAATCCTGTTTGCTCCCCACGCTTTCGTGCCTCAGTGTCAGTTACAGTCCAGAGAGCCGCCTTCGCAACTGGTGTTCCTCCTAATATCTACGCATTTCACCGCTACACTAGGAATTCCACTCTCCTCTCCTGCACTCAAGTTTCCCAGTTTCAAAGGCTTACTACGGTTGAGCCGTAGCCTTTCACCTCTGACTTAAGAAACCACCTACGCACCCTTTACGCCCAGTAATTCCGGATAACGCTAGCCCCCTACGTATTACCGCGGCTGCTGACAC</t>
  </si>
  <si>
    <t>GGACTACGGGGGTTTCTAATCCTGTTTGCTACCCACGCTTTCGTGCCTCAGCGTCAGTTACAGTCCAGAAAGCCGCCTTCGCCACTGGTGTTCTTCCTAATCTCTACGCATTTCACCGCTACACTAGGAATTCCGCTTTCCTCTCCTGCACTCCAGATATCCAGTTTGAAATGCAGTCCCCGGGTTAAGCCCGGGGTTTTCACATCCCACTTAAATATCCGCCTACGCACCCTTTACGCCCAGTAAATCCGGACAACGCTCGCCACCTACGTATTACCGCGGCTGCTGGCAC</t>
  </si>
  <si>
    <t>GGACTACCAGGGTTTCTAATCCTGTTCGCTCCCCATGCTTTCGCACCCCAGCGTCGGTAGGGACCCAGAGAGCTGCCTTCGCTTTTGGCGTTCCTTCGTAGATCTACGGATTTCACCCCTACACACGAAATTCCACTCTCCTCTGTCTCACTCAAGTGAATTGGTTTCGAGAGCATTCCGCCACTTTTTGGCGACTTTCACTTTCAACCCGATTCACCGCCTACGTGCCCTTTACGCCCAGTCATTCCGAAGAACACTTGCCCCCCCCGTCTTACCGCGGCGGCTGACAC</t>
  </si>
  <si>
    <t>GGACTACAAGGGTTTCTAATCCTATTTGCTACCCACGCTTTCGTGACTGAGCGTCAGTATCGATCTAGTAAGCCGCCTTCGCCTCTGGTGTTCCTCCATATATCTACGCATTTCACCGCTACACATGGAATTCCGCTTACTTCTCTCGTACTCTAGCCATCCAGTTTCCAAAGCGGACAGTGGTTAAGCCACTGCATTTGACTTCAGACTTAAACGGCCGCCTGCTCACTCTTTACGCCCAATAATTCCGGATAACGCTTGCCACCTACGTATTACCGCGGCTGCTGACAC</t>
  </si>
  <si>
    <t>GGACTACGGGGGTTTCTAATCCTGTTCGCTACCCATGCTTTCGAGCCTCAGCGTCAGTTACAGACCAGAGAGCCGCCTTCGCCACTGGTGTTCTTCCATATATCTACGCATTCCACCGCTACACATGGAGTTCCACTCTCCTCTTCTGCACTCAAGTTCAACAGTTTCCGATGCAATTCTCCGGTTAAGCCGAAGGCTTTCACATTAGACTTATTGAACCGCCTGCACTCGCTTTACGCCCAATAAATCCGGACAACGCTTGCCACCTACGTATTACCGCGGCGGCTGACAC</t>
  </si>
  <si>
    <t>GGACTACGGGGGTTTCTAATCCCGTTTGCTCCCCTGGCTTTCGCGCCTCAGCGTCAGTGTCAGCCCAGCAACCCGTCTTCACCTCAGGTGTTCCTCTTGATATCTACGCATTTCACCGCTACACCAAGAATTCCGATTGCCCCTTCTGCACTCTAGCATGACAGTTTCACTTGGCCGTTCCGAGTTAAGCCCGGAGATTTCACAAGTGACTTGTCGCGCCGCCTACGCGCCCTTTACGCCCAGTAAATCCGAACAACGCTTGCTCCCTACGTATTACCGCGGCTGCTGACAC</t>
  </si>
  <si>
    <t>GGACTACGGGGGTTTCTAATCCCCTTCGCTCCCCTAGCTTTCGTACCTCAGCGTCAGAAGAGACCCAGTAAGCCGCTTTCGCCACTGGTGTTCCTGATGATATCAACGCATTTCACCGCTCCACCATCAGTTCCGCTTACCTCTGTCTCCCTCAAGCACTGCAGTATCGGGCGCAATTCCACGGTTGAGCCGTGGGATTTCACACCCGACTGACAGCGCCGCCTACGTACCCTTTAAGCCCAGTAATTCCGAATAACGTTTGGACGGTACGTATTACCGCGGCGGCTGACAC</t>
  </si>
  <si>
    <t>GGACTACGGGGGTATCTAATCCCGTTCGCTACCCACGCTTTCGCTCCTCAGTGTCAGTATCAGTCCAGGAAGTCGCCTTCGCCACTGATGTTCCTTCCGATATCTACGCATTTCACCGCTACACCGGAAATTCCACTTCCCTCTACTGTACTCTAGTCCGCCAGTATTAGATGACCTCCCCAGGTTGAGCCCGGGACTTTCACACCTAACTTAACGAACCACCTACGTGCGCTTTACGCCCAGTCATTCCGATTAACGCTTGCACCCTCTGTATTACCGCGGCTGCTGACAC</t>
  </si>
  <si>
    <t>GGACTACGGGGGTTTCTAATCCCGTTCGCTCCCCTGGCTTTCGTGCCTCAGCGTCAGTTATTCCCCAGTGTGCCGCTTTCGCCTCCGGTGTTCCTGCCAATATCAACACATTTCACCGCTCCACTGGCAGTTCCGCACACCCCTGAAATACTCTAGCAATTCAGTTTCAAACGCAATGCCTCAGTTGAGCTCAGGCATTTCACATCTGACTTGAATCGCCGCCTACGCACCCTTTAAGCCCAGTGATTCCGAATAACGTTCGCACAGTACGTGTTACCGCGGCTGCTGACAC</t>
  </si>
  <si>
    <t>GGACTACCGGGGTTTCTAATCCTGTTTGCTACCCATGCTTTCGTGCCTCAGCGTCAGTTAAAGCCCAGCAGGCCGCCTTCGCCACTGGTGTTCCTCCCGATCTCTACGCATTTCACCGCTACACCGGGAATTCCGCCTGCCTCTGCTTCACTCAAGCTGCACAGTTTCAAGTGCAATCCATCAGTTGAGCCGATGGTTTTCACACCTGACTTGTTCAGCCGCCTACGCACCCTTTACACCCAGTAAATCCGGACAACGCTCGCTCCCTACGTATTACCGCGGCTGCTGACAC</t>
  </si>
  <si>
    <t>GGACTACCAGGGTATCTAATCCTGTTTGCTACCCATGCTTTCGAGCCTCAGCGTCAGTTACAGACCAGACAGCCGCCTTCGCCACTGGTGTTCTTCCATATATCTACGCATTTCACCGCTACACATGGAGTTCCACTGTCCTCTTCTGCACTCAAGTCTCCTGGTTTCCGATGCACTTCTCCGGTTAAGCCGAAGGCTTTCACATCAGACCTAAGAAACCGCCTGCGCTCGCTTTACGCCCAATAAATCCGGACAACGCTTGCCACCTACGTATTACCGCGGCGGCTGGCAC</t>
  </si>
  <si>
    <t>GGACTACGGGGGTATCTAATCCTGTTTGATCCCCACGCTTTCGTGCATCAGCGTCAGTAATGACCCAGCAAGCTGCCTTCGCAATCGGTGTTCTGTGTAATATCTAAGCATTTCACCGCTACATTACACATTCCGCCTGCCTTGACCACACTCAAGACTAACAGTATCAACGGCAAGTCTACAGTTAAGCTGTAGAATTTCACCACTGACTTATCAATCCGCCTACGCACCCTTTAAACCCAATAAATCCGGATAACGCTCGCATCCTCCGTATTACCGCGGCGGCTGACAC</t>
  </si>
  <si>
    <t>GGACTACACGGGTATCTAATCCTGTTCGCTACCCATGCTTTCGAGCCTCAGCGTCAGTTGCAGACCAGAGAGCCGCCTTCGCCACTGGTGTTCTTCCATATATCTACGCATTCCACCGCTACACATGGAGTTCCACTCTCCTCTTCTGCACTCAAGAAAAACAGTTTCCGATGCAATTCCCCGGTTAAGCCGAGGGCTTTCACATCAGACTTATTTCTCCGCCTGCGCTCGCTTTACGCCCAATAAATCCGGACAACGCTTGCCACCTACGTATTACCGCGGCGGCTGGCAC</t>
  </si>
  <si>
    <t>GGACTACGCGGGTTTCTAATCCTGTTTGATCCCCACGCTTTCGCGCCTCAGCGTCAGGGTTAGGCCAGAGAGCCGCCTTCGCCACTGGTGTTCCTCCCAATATCTACGCATTTCACCGCTACACTGGGAATTCCACTCCCCTCTCCTGCCCTCAAGTTACCCAGTTTCAGAGGCAGGCCCTGAGTTGAGCCCAAGGTTTTCACCCCTGACTTGGATAACCGCCTACGCGCCCTTTACGCCCAGTAATTCCGGACAACGCTCGCCCCCTACGTTTTACCGCGGCTGCTGACAC</t>
  </si>
  <si>
    <t>GGACTACGGGGGTTTCTAATCCTGTTCGCTCCCCTAGCTTTCGCTCCTCAGCGTCAGTTAAAGGCCCAGAAGACTGCCTTCGCCATCGGTGTTCTTCCCAATATCTGTGCATTCCACCGCTCCACTGGGAATTCCATCTTCCTCTACCCAACTCGAGCCCGCCAGTTCAAAGCCCGACTGGAGGTTAAGCCCCCAGGTTTAAAGCCTTGCTTGACGAGCAGCCTACGAGCGCTTTACGCCCAATAAATCCGGATAACGCTTGCTCCCTACGTATTACCGCGGCTGCTGACAC</t>
  </si>
  <si>
    <t>GGACTACTGGGGTTTCTAATCCGGTTTGCTCCCCCAGCTTTCGTCCCTCACTGTCGAAGCCGTTCTGGTGAGGCGCCTTCGCCACAGGTGGTCCCTCGAGGATTACAGGATTTCACTCCTACCCCCGAAGTACCCCTCACCTCTCCCGGTTCCAAGATTGCCAGTATCCCTTAGACGCCTGACGGTTAAGCCGCCAGATTTCCCAAGAGACTTAACAACCCAGCTACGAACGCTTTAAGCCCAATAAAAGCGGCCACCACTCGAGCCGCCGGTATTACCGCGGCTGCTGACAC</t>
  </si>
  <si>
    <t>GGACTACTCGGGTTTCTAATCCTGTTCGCTACCCATGCTTTCGAGCCTCAGCGTCAGTTACAGACCAGACAGCCGCCTTCGCCACTGGTGTTCTTCCATATATCTACGCATTTCACCGCTACACATGGAGTTCCACTGTCCTCTTCTGCACTCAAGTCTTCCAGTTTCCAATGCACTTCTTCGGTTAAGCCGAAGGCTTTCACATTAGACTTAAAAGACCGCCTGCGCTCGCTTTACGCCCAATAAATCCGGATAACGCTTGCCACCTACGTATTACCGCGGCGGCTGACAC</t>
  </si>
  <si>
    <t>GGACTACGGGGGTTTCTAATCCTGTTTGATCCCCACGCCTTCGTGCATGAGCGTCAGTTATGGTTTAGTAAGCTGCCTGCGCAATCGGAGTTCCTCGTGATATCTAAGCATTTCACCGCTACACCACAAATTCCGCCTACTTCATCCATACTCAAGAATGCCAGTTTCGAAGGCACTTTTACGGTTGAGCCGCAAAATTTCACCGCCGACTTAACATCCCACCTGCGCACCCTTTAAACCCAATAAATCCGGATAACGCTCGGATCCTCCGTATTACCGCGGCTGCTGGCAC</t>
  </si>
  <si>
    <t>GGACTACGAGGGTTTCTAATCCTGTTTGCTACCCACGCTTTCGTGCCTCAGCGTCAGTTACAGTCCAGAGAATCGCCTTCGCCACTGGTGTTCTTCCTAATCTCTACGCATTTCACCGCTACACTAGGAATTCCATTCTCCTCTCCTGCACTCCAGATGTCCAGTTTGAAATGCAGCCCCCGGGTTAAGCCCGGGTATTTCACATCTCACTTAAACATCCGCCTACGCACCCTTTACGCCCAGTAAATCCGGACAACGCTCGCCACCTACGTATTACCGCGGCTGCTGACAC</t>
  </si>
  <si>
    <t>GGACTACGAGGGTATCTAATCCTGTTTGCTACCCACGCTTTCGTGACTCAGCGTCAGTTAAAGCCCAGCAGGCCGCCTTCGCCACTGGTGTTCCTCCCGATCTCTACGCATTTCACCGCTACACCGGGAATTCCGCCTGCCTCTGCTTCACTCAAGCAACACAGTTTCAAGTGCAGTCTATGAGTTAAGCCCATACCTTTCACACCTGACTTGCATTGCCGCCTACGCACCCTTTACACCCAGTAAATCCGGACAACGCTCGCTCCCTACGTATTACCGCGGCGGCTGACAC</t>
  </si>
  <si>
    <t>GGACTACCAGGGTTTCTAATCCTGTTTGCTCCCCACGCTTTCGAGCCTCAGCGTCAGTTACAGTCCAGAGAATCGCCTTCGCCACTGGTGTTCTTCCTAATCTCTACGCATTTCACCGCTACACTAGGAATTCCATTCTCCTCTCCTGCACTCTAGACTTCCAGTTTGAAATGCAGCACCCAAGTTGAGCCCGGGTATTTCACATCTCACTTAAAAGTCCGCCTACGCTCCCTTTACGCCCAGTAAATCCGGACAACGCTCGCCACCTACGTATTACCGCGGCTGCTGACAC</t>
  </si>
  <si>
    <t>GGACTACGGGGGTTTCTAATCCCGTTTGATCCCCTGGCCTTCGTGCCTCAGCGTCAGGAATTGTCCAGAGACTCGCCTTCGCCACTGGTGTTCCTCTTGATATCTACGCATTTCACTGCTACTCCAAGAATTCCAGTCTCCCCTCCAATCCTCTAGCACGGCAGTCTCCCAGGCTCCCTCCACGTTAAGCATGGAGATTTCACCCAAGTCTTACCATACCGCCTACGCACCCTTTACGCCCAGTGATTCCGAACAACGCTTGGGACCTCTGTATTACCGCGGCGGCTGGCAC</t>
  </si>
  <si>
    <t>GGACTACCAGGGTATCTAATCCTGTTTGCTCCCCACGCTTTCGTGCATGAGCGTCAGTACAGGTCCAGGGGATTGCCTTCGCCATCGGTGTTCCTCCGCATATCTACGCATTTCACTGCTACACGCGGAATTCCATCCCCCTCTACCGTACTCTAGCGATGCAGTCACAAATGCAGTTCCCAGGTTGAGCCCGGGGATTTCACATCTGTCTTGCAAAGCCGCCTGCGCACGCTTTACGCCCAGTAATTCCGATTAACGCTCGCACCCTACGTATTACCGCGGCGGCTGACAC</t>
  </si>
  <si>
    <t>GGACTACACGGGTATCTAATCCTGTTCGATACCCGCACTTTCGAGCTTCAGCGTCAGTAGCGCTACAGCAGGCTGCCTTCGCAATCGGGGTTCTTCGTGATATCTAAGCATTTCACCGCTACACCACAAATTCCGCCTGCTTTCTGCGCACTCAAGTCGGGCAGTTCGCGCTGCAAGTCCATGGTTGAGCCACGACATTTCACAACACGCTTGCCTGACGGCCTACGCTCCCTTTAAACCCAATAAATCCGGATAACACCAGGACCTTCCGTATTACCGCGGCTGCTGACAC</t>
  </si>
  <si>
    <t>GGACTACGGGGGTTTCTAATCCCGTTTGCTCCCCTGGCTTTCGCGCCTCAGCGTCAGTTGTCGTCCAGAAAGCCGCTTTCGCCACTGGTGTTCCTCCTAATATCTACGCATTTCACCGCTACACTAGGAATTCCGCTTTCCTCTCCGATACTCTAGCATCGCAGTTTCGGTCCCCTCACGGGGTTAAGCCCCGCACTTTTAAGACCGACTTACGACGCCGCCTGCGCGCCCTTTACGCCCAATAATTCCGGACAACGCTTGCCACCTACGTATTACCGCGGCTGCTGACAC</t>
  </si>
  <si>
    <t>GGACTACGCGGGTATCTAATCCGGTTCGCGCCCCTGGCTTTCGTTACTCACCGTCAGGTCCGTTCCAGTTAGCCGCCTTCGCCACAGGTGGTCCTCCCGGGATTATAGGATTTCACCCCTACCCCGGGAGTACCGCTAACCTCTCCCGGCCTCAAGCCTAATAGTATCTCCAGCAATTCTCACGGTTAAGCCGTGAGATTTCACCAGAGACTTATCAAGCCGGCTACGAACGCTTTAGGCCCAATAAAAACGGCCACCACTTGAGCTGCCGGTGTTACCGCGGCGGCTGGCAC</t>
  </si>
  <si>
    <t>GGACTACGGGGGTTTCTAATCCTGTTCGCTACCCATGCTTTCGAGTCTCAGCGTCAGTTGCAGACTAGGCAGCCGCCTTCGCCACTGGTGTTCTTCCATATATCTACGCATTCCACCGCTACACATGGAGTTCCACTGCCCTCTTCTGCACTCAAGTTCGCCAGTTTCCGATGCACTTCTTCGGTTGAGCCGAAGGCTTTCACATCAGACTTAACAAACCGCCTGCGCTCGCTTTACGCCCAATAAATCCGGATAACGCTTGCCACCTACGTATTACCGCGGCTGCTGGCAC</t>
  </si>
  <si>
    <t>GGACTACCGGGGTTTCTAATCCTGTTTGCTCCCCACGCTTTCGCGCCTCAGCGTCAGTTAATGTCCAGCAAGTCGCCTTCGCCACTGGTGTTCCTCCTAATATCTACGCATTTCACCGCTACACTAGGAATTCCACTTGCCTCTCCATCACTCAAGAACAGCAGTTTCAAGTGCAGTTTGGGGGTTGAGCCCCCAGATTTCACACCTGACTTGCCATCCCGCCTACGCGCCCTTTACACCCAGTAAATCCGGATAACGCTTGCTCCCTACGTATTACCGCGGCGGCTGACAC</t>
  </si>
  <si>
    <t>GGACTACGAGGGTTTCTAATCCGGCTCGCTCCCCTAGGTTTCGTCCCTCACCGTCAGACCCGTTCCAGTTGGACGCCTTCGCCACAGGTGGTCCCCCTAGGATTACAGGATTTCACCCCTACCCTAGGAGTACCTCCAACCTCTCCCGGTCTCAAGACAAGCAGTATCTCTAGAATTCCCACGGTTGAGTCGCAGGATTTAACCAAAGACTTACTTATCCGGCTACGAACGTTTTAGGCCCAATAATCGCGGCTACCACTTGAGCTGCCGGTATTACCGCGGCTGCTGACAC</t>
  </si>
  <si>
    <t>GGACTACCAGGGTTTCTAATCCCATTCGCTCCCCTAGCTTTCGTCTCTCAGTGTCAGTGTCGGCCCAGCAGGGTGCTTTCGCCGTTGGTGTTCTTTCCGATCTCTACGCATTTCACCGCTCCACCGGAAATTCCCTCTGCCCCTACCGTACTCCAGCTTGGTAGTTTCCACCGCCTGTCCAGGGTTGAGCCCTGGGATTGGACGGCGGACTTGAAAAGCCACCTACAGACGCCTTACGCCCAATCATTCCAGATAACGCTTGCATCCTCTGTCTTACCGCGGCGGCTGACAC</t>
  </si>
  <si>
    <t>GGACTACGGGGGTTTCTAATCCCGTTCGCTACCCTGGCTTTCGCTCCTCAGCGTCAGGTCAAGACCAGAAGGCCGCCTTCGCCACTGGGGTTCCTCCCGATATCTACGCATATCACCGCTACACCGGGAATTCCACCTTCCTCTCCTTGCCTCAAGTAACTCAGTATCAACTGCAATCCTCCGGTTAAGCCGTCGGTTTTCACAACTGACTTGAGTTACCGCCTACGAGCCCTTTACGCCCAGTAATTCCGGACAACGCTCGCCCCCTACGTTTTACCGCGGCGGCTGGCAC</t>
  </si>
  <si>
    <t>GGACTACGAGGGTTTCTAATCCTGTTTGCTCCCCACGCTTTCGCGCCTCAGTGTCAGTTACAGACCAGAAAGTCGCCTTCGCCACTGGTGTTCCTCCATATCTCTACGCATTTCACCGCTACACATGGAATTCCACTTTCCTCTTCTGCACTCAAGTCTCCCAGTTTCCAATGACCCTCCACGGTTGAGCCGTGGGCTTTCACATCAGACTTAAGAAACCACCTGCGCGCGCTTTACGCCCAATAATTCCGGATAACGCTTGCCACCTACGTATTACCGCGGCTGCTGACAC</t>
  </si>
  <si>
    <t>GGACTACGGGGGTTTCTAATCCTGTTTGCTACCCATGCTTTCGTGCTTCAGCGTCAGTTAAAGCCCAGTAGGTCGCCTTCGCCACTGGTGTTCCTCCCGATCTCTACGCATTTCACCGCTACACCGGGAATTCCACCTACCTCTACTTCACTCAAGCCAAACAGTTTCAATTGCAGGCTATGGGTTAAGCCCATAGTTTTCACAGCTGACTTGCTTGGCCGCCTACGCACCCTTTACACCCAGTAAATCCGGACAACGCTCGCTCCCTACGTATTACCGCGGCTGCTGACAC</t>
  </si>
  <si>
    <t>GGACTACGGGGGTATCTAATCCTGTTTGCTCCCCACGCTTTCGCACCTCAGCGTCAGTACCGGGCCAGTGAGCCGCCTTCGCCACTGGTGTTCTTGCGAATATCTACGAATTTCACCTCTACACTCGCAGTTCCACTCACCTCTCCCGGACTCAAGGTCGCCAGTATCAAAGGCAGTTCTGGAGTTGAGCTCCAGGATTTCACCCCTGACTTAGCAACCCGCCTACGTGCGCTTTACGCCCAGTGATTCCGAGCAACGCTAACCCCCTTCGTATTACCGCGGCTGCTGGCAC</t>
  </si>
  <si>
    <t>GGACTACTAGGGTTTCTAATCCCGTTCGCTACCCTGGCTTTCGCGCTTCAGCGTCAGTTGCTGACCAGCAAGTCGCCTTCGCCACCGGTGTTCTTCCCGATATCTACGCATTTCACCGCTACTCCGGGAATTCCACTTGCCTCTGCAGCACTCAAGCTCGTCGGTCTCGACCGCTTCACCGGGTTAAGCCCGGACATTTAACAGCCGACTCGACGCGCAGCCTACGCGCCCTTTACGCCCAGTAATTCCGGACAACGCTCGTCCCCTACGTGTTACCGCGGCTGCTGGCAC</t>
  </si>
  <si>
    <t>GGACTACTCGGGTATCTAATCCTGTTTGCTACCCATGCTTTCGAGCCTCAGCGTCAGTTACAGACTAGGTAGCCGCCTTCGCCACTGGTGTTCTTCCATATATCTACGCATTCCACCGCTACACATGGAGTTCCACTACCCTCTTCTGCACTCAAGTTATCCAGTTTCCGATGCCCTTCTCCGGTTAAGCCGAAGGCTTTCACATCAGACTTAAATAACCGCCTGCACTCCCTTTACGCCCAATAAATCCGGATAACGCTTGCCACCTACGTATTACCGCGGCGGCTGGCAC</t>
  </si>
  <si>
    <t>GGACTACCCGGGTTTCTAATCCTGTTTGCTCCCCACGCTTTCGCACTTGAGCGTCAGTCTCGGGCCAGGTGGCCGCCTTCGCCACCGGTGTTCCTCCCAATATCTACGAATTTCACCTCTACACTGGGAATTCCACCACCCTCTCCCGAACTCGAGCAAACCAGTCTGAAGCGCCGTTCCCAGGTTGAGCCCAGGCCTTTCACGCCTCACTTGATCCGCCGCCTACATGCGCTTTACGCCCAGTAAATCCGAACAACGCTAGCCCCTTCCGTATTACCGCGGCTGCTGACAC</t>
  </si>
  <si>
    <t>GGACTACTCGGGTTTCTAATCCGGTTCGCGCCCCTGGCTTTCGTTACTCACCGTCAGGTTCGTTCCAGTTAGACGCCTTCGCCACAGGTGGTCCTCCCAGGATTATAGGATTTCACCCCTACCCTGGGAGTTCCTCTAACCTCTCCCGACCTCAAGTCTGATAGTATCTCCAGCAATTCCCACAGTTAAGCTGTAGGATTTCACCAGAGACTTATCAAACCGGCTACGAACGCTTTAGGCCCAATAAAAACGGCCACCACTTGAGCTGCCAGTGTTACCGCGGCGGCTGACAC</t>
  </si>
  <si>
    <t>GGACTACGGGGGTTTCTAATCCTGTTTGCTCCCCATGCTTTCGCACCTCAGCGTCAGTGTTAGGCCAGATGGCTGCCTTCGCCATCGGTATTCCTCCAGATCTCTACGCATTTCACCGCTACACCTGGAATTCTACCATCCTCTCCCACACTCTAGCTAACCAGTATCGAATGCAATTCCCAAGTTAAGCTCGGGGATTTCACATTTGACTTAATTAGCCGCCTACGCGCGCTTTACGCCCAGTAAATCCGATTAACGCTTGCACCCTCTGTATTACCGCGGCGGCTGACAC</t>
  </si>
  <si>
    <t>GGACTACTAGGGTTTCTAATCCTGTTTGCTCCCCACGCTTTCGCGCTGTAGCGTCAGTTGCGGGCCAGGTGGCCGCCTTCGCCACCGGTGTTCCTCCCAATATCTACGAATTTCACCTCTACACTGGGAATTCCACCACCCTCTCCCGAACTCGAGCCAAGCAGTCTGAAGCGCCATTCCCGGGTTGAGCCCAGGCCTTTCACGCCTCACTTGCCAAGCCGCCTGCGCGCGCTTTACGCCCAGTAATTCCGAACAACGCTAGCCCCTTCCGTATTACCGCGGCGGCTGACAC</t>
  </si>
  <si>
    <t>GGACTACACGGGTTTCTAATCCCGTTCGCTCCCCTGGCTTTCGAGCCTCAGTGTCAGTTACAGTCCAGAAAGTCGCCTTCGCCACTGGTGTTCCTCCTAATCTCTACGCATTTCACCGCTACACTAGGAATTCCACTTTCCTCTCCTGCACTCAAGAAATGTAGTTTCAATCCCCTCACGGGGTTGAGCCCCGCACTTTTAAGACTGACTTACATTCCCACCTGCGCTCCCTTTACGCCCAATAATTCCGGACAACGCTTGCCACCTACGTATTACCGCGGCTGCTGACAC</t>
  </si>
  <si>
    <t>GGACTACCGGGGTTTCTAATCCTGTTCGCTACCCACGCTTTCGCACCTCAGCGTCAGTCTGAAGCCAGGAAGCCGCCTTCGCCACAGATGTTCCTTCCGATATCTACGCATTTCACCGCTACACCGGAAATTCCGCTTCCCTCTCTTCGACTCTAGTCACACAGTATCAATTGCAGTTCCCAGGTTAAGCCCGGGGATTTCACAACTGACTTACATAACCGCCTACGTGCCCTTTACGCCCAGTAACTCCGATTAACGCTTGCACCCTCTGTATTACCGCGGCTGCTGACAC</t>
  </si>
  <si>
    <t>GGACTACTGGGGTTTCTAATCCCGTTCGCTCCCCTGGCTTTCGAGCCTCAGCGTCAGTTACAGTCCAGAAAGCCGCCTTCGCCACTGGTGTTCCTCCTAATATCTACGCATTTCACCGCTACACTAGGAATTCCGCTTTCCTCTCCTGCACTCAAGAATGATAGTTTCTATCCCCTCACGGGGTTGAGCCCCGCACTTTTAAGATAGACTTACCTTCCCGCCTGCGCTCCCTTTACGCCCAATAATTCCGGACAACGCTCGCCACCTACGTATTACCGCGGCGGCTGACAC</t>
  </si>
  <si>
    <t>GGACTACGGGGGTTTCTAATCCTGTTCGCTCCCCATGCTTTCGCACCTCAGCGTCAGTATCTGCCCAGCAAGCCGCCTTCGCCACCGGTGTTCTTCCTAATATCTACGCATTTCACCGCTACACTAGGAATTCCGCTTGCCTCTTCAGTACTCAAGTCTTACAGTTTCAAATGCACGTCACCGGTTGAGCCGGTACCTTTCACATCTGACTTATAAAACCGCCTACGCGCCCTTTACGCCCAGTGATTCCGGACAACGCTCGTCCCTTACGTATTACCGCGGCTGCTGACAC</t>
  </si>
  <si>
    <t>GGACTACACGGGTATCTAATCCCGTTCGCTCCCCATGCTTTCGCGTCTTAGCGTCAGGTCAGGCCCAGCGCGTCGCCTTCGCCACTGGTGTTCCTCCGGATCTCTACGCATTTCACCACTACACCCGGAATTCCACACGCCTCTACCTGCCTCTAGTTCAGCAGTTCCGCACGTCCTCGCCCGGTTGAGCCAGAGCGCTTTCACGCACGACTTGCTAAACCGCCTGCACGCGCTTTACACCCAGTAAATCCGGATAACGCTCGCCTCCTACGTTTTACCGCGGCTGCTGACAC</t>
  </si>
  <si>
    <t>GGACTACACGGGTATCTAATCCTGTTCGCTACCCATGCTTTCGAGCCTCAGCGTCAGTTGCAGACCAGGCAGCCGCCTTCGCCACTGGTGTTCTTCCATATATCTACGCATTCCACCGCTACACATGGAGTTCCACTGCCCTCTTCTGCACTCAAGTCTGACAGTTTCCGATGCACTTCTTTGGTTAAGCCAAAGGCTTTCACATCAGACTTATCAAACCGCCTGCACTCGCTTTACGCCCAATAAATCCGGATAACGCTTGCCACCTACGTATTACCGCGGCGGCTGACAC</t>
  </si>
  <si>
    <t>GGACTACTGGGGTATCTAATCCTGTTTGCTACCCACGCTTTCGAGCCTCAGTGTCAGTTACAGTCCAGAGAGCCGCTTTCGCCACCGGTGTTCCTCCATATATCTACGCATTTCACCGCTACACATGGAATTCCACTCTCCTCTACTGCACTCAAGTCTAACAGTTTCCAATGCACACAATGGTTGAGCCACTGCCTTTTACATCAGACTTATTAAACCACCTGCGCTCGCTTTACGCCCAATAAATCCGGACAACGCTCGGGACCTACGTATTACCGCGGCGGCTGACAC</t>
  </si>
  <si>
    <t>GGACTACGGGGGTATCTAATCCTGTTTGCTCCCCACGCTTTCGCGCCTCAGCGTCAGTTACAGACCAGAAAGCCGCCTTCGCCACTGGTGTTCCTCCACATCTCTACGCATTTCACCGCTACACGTGGAATACCGCTTTCCTCTTCTGCACTCAAGCTACACAGTTTCCGATGCGAACCGGGGTTGAGCCCCGGGCTTTAACACCAGACTTACATAGCCGCCTGCGCGCGCTTTACGCCCAATAATTCCGGACAACGCTTGCCACCTACGTATTACCGCGGCTGCTGACAC</t>
  </si>
  <si>
    <t>GGACTACCGGGGTTTCTAATCCTGTTTGCTCCCCACGCTCTCGAGCCTCAACGTCAGTTGCTGTCCAGCAAGCCGCCTTCGCCACCGGTGTTCCTCCTGATATCTACGCATTTCACCGCTACACCAGGAATTCCGCTTGCCCTTCCAGTACTCTAGCAGAACAGTTTCCAAAGCAGTCCCGGGGTTGAGCCCCGGGCTTCCACTTCAGACTTGCACTGCCGTCTGCGCTCCCTTTACACCCAGTAAATCCGGATAACGCTTGTCCCCTACGTATTACCGCGGCTGCTGACAC</t>
  </si>
  <si>
    <t>GGACTACTCGGGTATCTAATCCTGTTCGCTACCCATGCTTTCGAGCCTCAGCGTCAGTTGCAGACCAGAGAGCCGCCTTCGCCACTGGTGTTCTTCCATATATCTACGCATTCCACCGCTACACATGGAGTTCCACTCTCCTCTTCTGCACTCAAGTTCAACAGTTTCTGATGCAATTCTCCGGTTGAGCCGAAGGCTTTCACATCAGACTTATTGAACCGCCTGCACTCGCTTTACGCCCAATAAATCCGGACAACGCTTGCCACCTACGTATTACCGCGGCTGCTGGCAC</t>
  </si>
  <si>
    <t>GGACTACCGGGGTTTCTAATCCTGTTCGCTCCCCACGCTTTCGAGCCTCAGCGTCAGTTACAGACCAGAGAGCCGCTTTCGCCACCGGTGTTCCTCCATATATCTACGCATTTCACCGCTACACATGGAATTCCACTCTCCCCTTCTGCACTCAAGTTTGACAGTTTCCAAAGCGAACTATGGTTGAGCCACAGCCTTTAACTTCAGACTTATCAAACCGCCTGCGCTCGCTTTACGCCCAATAAATCCGGACAACGCTCGGGACCTACGTATTACCGCGGCTGCTGACAC</t>
  </si>
  <si>
    <t>GGACTACGGGGGTTTCTAATCCTGTTCGCTCCCCACGCTTTCGCTCCTCAGCGTCAGTTACTGCCCAGAGACCCGCCTTCGCCACCGGTGTTCCTCCTGATATCTGCGCATTCCACCGCTACACCAGGAATTCCAGTCTCCCCTGCAGTACTCCAGTCTGCCCGTATCGCCCGCACGCCAGAGGTTAAGCCTCTAGTTTTCACGAACAACGCGACAAACCACCTACGAGCTCTTTACGCCCAGTAATTCCGGACAACGCTCGCACCCTACGTATTACCGCGGCGGCTGACAC</t>
  </si>
  <si>
    <t>GGACTACTCGGGTTTCTAATCCCGTTTGCTCCCCTGGCCTTCGCGCCTCAGCGTCAGTTACTGCCCAGCAAGTCGCCTTCGCCACCGGTGTTCCTCCCAATATCTACGCATTTCACCGCTACACTGGGAATTCCACTTGCCTCTACAGTACTCCAGCACCCCAGTTTCAACCGCATACCCGGGTTGAGCCCAGATATTTCACAGCTGACTTGAAGCACCGCCTACGCGCCCTTTACGCCCAGTAATTCCGGACAACGCTCGTCCCCTACGTGTTACCGCGGCGGCTGACAC</t>
  </si>
  <si>
    <t>GGACTACGGGGGTATCTAATCCTGTTTGCTCCCCACGCTTTCGCACCTCAGCGTCAGTATCGAGCCAGTGAGCCGCCTTCGCCACTGGTGTTCCTCCGAATATCTACGAATTTCACCTCTACACTCGGAATTCCACTCACCTCTCTCGACCTCAAGACAAGAAGTTTCAAAGGCAGTTCCAAGGTTGAGCCCTGGGATTTCACCTCTGACTTTCTCGTCCGCCTACGTGCGCTTTACGCCCAGTAATTCCGAACAACGCTAGCCCCCTCCGTATTACCGCGGCGGCTGACAC</t>
  </si>
  <si>
    <t>GGACTACGGGGGTTTCTAATCCTGTTCGCTCCCCACGCTTTCGCTCCTCAGCGTCAGTAACGGCCCAGAGACCTGCCTTCGCCATTGGTGTTCTTCCCGATATCTACACATTCCACCGTTACACCGGGAATTCCAGTCTCCCATACCGCACTCCAGCCCGCCCGTACCCGGCGCAGATCCACCGTTAGGCGATGGACTTTCACACCGGACGCGACGAACCGCCTACGAGCCCTTTACGCCCAATAAATCCGGATAACGCTCGCACCCTACGTATTACCGCGGCTGCTGACAC</t>
  </si>
  <si>
    <t>GGACTACGGGGGTATCTAATCCTGTTTGCTCCCCACGCTTTCGTGCCTCAGCGTCAGTGTGGCCCCAGACCGCTGCCTTCGCCATCGGTGTTCCTCCGGATCTCTACGCATTTCACCGCTACACCCGGAATTCCACGATCCTCTAGCCCACTCCAGTCCGGCCGTCTCAACCGCCGTTCCCAGGTTGAGCCCGGGGCTTTCACGGCTGACTGACCGGACCGCCTACGCACGCTTTACGCCCAGTAATTCCGATTAACGCTCGCACCCTCCGTATTACCGCGGCTGCTGACAC</t>
  </si>
  <si>
    <t>GGACTACGGGGGTATCTAATCCTGTTTGCTCCCCACGCTTTCGCACCTCAGCGTCAATACCGGTCCAGTGAGCCGCCTTCGCCACTGGTGTTCTTCCGAATATCTACGAATTTCACCTCTACACTCGGAATTCCACTCACCTCTCCCGGATTCAAGCGATGCAGTCTTAAAGGCAATTCTGGAGTTAAGCTCCAGGCTTTCACCTCTAACTTACAAAGCCGCCTACGTGCGCTTTACGCCCAGTAATTCCGAACAACGCTAGCTCCCTCCGTATTACCGCGGCTGCTGACAC</t>
  </si>
  <si>
    <t>GGACTACACGGGTTTCTAATCCGGTTCGCGCCCCTGGCTTTCGTTACTCACCGTCAAGATCGTTCTAGTTAGACGCTTTCGCCACAGGTGGTCCTCCCAGGATTATAGGATTTCACCCCTACCCCGGTAGTACCTCTAACCTCTCCCGACTTCAAGTCTGATAGTATCTCCAGCAATTCTTATAGTTAAGCTACAAGCTTTCACCAAAGACTAATCAAACCGGCTACGAACGCTTTAGGCCCAATAAAAACAGCTACCACTCGAGCTGCCGGTGTTACCGCGGCTGCTGGCAC</t>
  </si>
  <si>
    <t>GGACTACTGGGGTATCTAATCCTGTTCGCTCCCCACGCTTTCGGGCCTCAGTGTCAGTTACAGTCCAGTGAGCCGCCTTCGCCACTGGTGTTCTTCCCAATATCTCCGCATTTCACCGCTACACTGGGAATTCCACTCACCTCTCCTGCACTCTAGCTGCACAGTTTCAAAAGCAGTCCCGGGGTTGAGCCCCGGGCTTTCACTTCTGACTTGCACAGCCACCTGCGCCCCCTTTACACCCAGTAAATCCGGATAACGCTTGCACCATACGTATTACCGCGGCTGCTGACAC</t>
  </si>
  <si>
    <t>GGACTACGCGGGTTTCTAATCCTGTTTGCTCCCCATGCTTTCGTACCTCAGTGTCAGTATTAGGCCAGATGGCTGCCTTCGCCATCGGTATTCCTCCAGATCTCTACGCATTTCACCGCTACACCTGGAATTCTACCATCCTCTCCCATACTCTAGCCAACCAGTATCGAATGCAATTCCCAAGTTAAGCTCGGGGATTTCACATTTGACTTAATTGGCCACCTACGCACGCTTTACGCCCAGTAAATCCGATTAACGCTTGCACCCTCTGTATTACCGCGGCGGCTGACAC</t>
  </si>
  <si>
    <t>GGACTACAAGGGTTTCTAATCCCATTTGCTCCCCTAGCTTTCGTCTCTCAGTGTCAGTGTCGGCCCAGCAGAGTGCTTTCGCCGTTGGTGTTCTTTCCGATCTCAATGCATTTCACCGCTCCACCGGAAATTCCCTCTGCCCCTACCGTACTCCAGCTTGGTAGTTTCCACCGCCTGTCCAGGGTTGAGCCCTGGGATTTGACGGCGGACTTGAAAAGCCACCTACAGACGCTTTACGCCCAATCATTCCGGATAACGCTTGCATCCTCTGTCTTACCGCGGCTGCTGACAC</t>
  </si>
  <si>
    <t>GGACTACGAGGGTTTCTAATCCGGTTCGTGCCCCCAGCTTTCGTCCCTCACCGTCGGACCCGTTCTGGTAAGACGCCTTCGCCACTGGTGGTCCCACGGGGATTACAAGATTTCACTCCTACCCCCGTAGTACCTCTTACCTCTCCCGGTCCCAAGCCTGGTAGTATCCCCCGGAAGCCTAACGGTTAAGCCGTCAGATTTCCCGGAAGACTGACCAAGCCGGCTACGGACCCTTTAGACCCAATATTAGTGGCCACCACTCGGGCCGCCGGTGTTACCGCGGCTGCTGACAC</t>
  </si>
  <si>
    <t>GGACTACGGGGGTATCTAATCCTGTTTGCTCCCCATGCTTTCGCGCCTCAGCGTCAGTGTTGGCCCAGGTAGCTGCCTTCGCCATTGATGTTCCTTCTGATATCTACGCATTTCACCGCTACACCAGAAATTCCGCTACCCTCTACCACACTCTAGCACTCCAGTTTTGGATGCAATTCCCAGGTTGAGCCCGGGGATTTCACACCCAACTTAAAGTACCACCTACGCGCCCTTTACGCCCAGTAATTCCGATTAACGCTTGCACCCTCCGTATTACCGCGGCTGCTGACAC</t>
  </si>
  <si>
    <t>GGACTACGGGGGTTTCTAATCCTGTTTGCTACCCACGCTTTCGTGCCTCAGCGTCAGTTACAGTCCAGAGAACCGCCTTCGCCACTGGTGTTCTTCCTAATCTCTACGCATTTCACCGCTACACTAGGAATTCCGTTCTCCTCTCCTGCACTCAAGACACCCAGTTTGAAATGCCCTGCCCAAGTTAAGCCCGGGTCTTTCACATCTCACTTAAATGTCCGCCTGCGCACCCTTTACGCCCAGTAATTCCGGACAACGCTTGCCACCTACGTATTACCGCGGCTGCTGACAC</t>
  </si>
  <si>
    <t>GGACTACGGGGGTATCTAATCCTGTTTGCTACCCATGCTTTCGTGCCTCAGCGTCAGTTAAAGCCCAGCAGGCCGCCTTCGCCACTGGTGTTCCTCCCGATCTCTACGCATTTCACCGCTACACCGGGAATTCCGCCTGCCTCTGCTCCACTCAAGCCAAGCAGTTTCAAATGCAGTCCATCAGTTAAGCCGATGGTTTTCACACCTGACTTGCTCAGCCGCCTACGCACCCTTTACACCCAGTAAATCCGGACAACGCTCGCTCCCTACGTATTACCGCGGCGGCTGGCAC</t>
  </si>
  <si>
    <t>GGACTACGGGGGTATCTAATCCTGTTTGCTCCCCACGCTTTCGAGCCTCAACGTCAGTTGCCGTCCAGTAAGCCGCCTTCGCCACCGGTGTTCCTCCTGATATCTACGCATTTCACCGCTACACCAGGAATTCCGCTTACCCCTCCGGTACTCTAGTTATACAGTTTCCAAAGCAATTCCGCAGTTGAGCCGCGGATTTTCACTTCAGACTTGCACTACCGTCTACGCTCCCTTTACACCCAGTAAATCCGGATAACGCTTGCCCCCTACGTATTACCGCGGCGGCTGGCAC</t>
  </si>
  <si>
    <t>GGACTACCAGGGTTTCTAATCCTGTTTGCTCCCCACGCTTTCGTGCATGAGCGTCAGTACAGGTCCAGGGGATTGCCTTCGCCATCGGTGTTCCTCCGCATATCTACGCATTTCACTGCTACACGCGGAATTCCATCCCCCTCTACCGTACTCTAGCTATACAGTCACAAATGCAGGTCCCAGGTTGAGCCCGGGGATTTCACATCTGTCTTATATAACCGCCTGCGCACGCTTTACGCCCAGTAATTCCGATTAACGCTCGCACCCTACGTATTACCGCGGCTGCTGGCAC</t>
  </si>
  <si>
    <t>GGACTACGGGGGTATCTAATCCTGTTTGCTCCCCACGCTTTCGCGCCTCAGCGTCAGTTACGAGCCAGAAAGCCGCCTTCGCCACTGGTGTTCTTCCTAATATCTACGAATTTCACCTCTACACTAGGAATTCCACTTTCCTCTCTCGCACTCAAGTCTTTCAGTATGAAACGCACCTCCTGGGTTAAGCCCAGGGCTTTCACGCCTCACTTAAAAAACCGCCTACGCGCCCTTTACGCCCAGTCATTCCGAACAACGCTAGCCCCCTCCGTCTTACCGCGGCTGCTGGCAC</t>
  </si>
  <si>
    <t>GGACTACTGGGGTTTCTAATCCTGTTTGATCCCCACACTTTCGCACCTCAGCGTCAGTTGTCGGCCAGAAGCTTGCCTTCGCCATCGGTGTTCTTCCTGATATCTACAGATTTCACCCCTACACCAGGAATTCCAGCTCCCTCTCCGTAACTCAAGCTAAGCAGTTCCCAACGCATCCCTACAGTTAAGCTGCAGACTTTCACGCCAGGCTTACCAAGCCGCCTACATGCCCTTTACGCCCAGTAATTCCGAACAACGCTCGCCCCCTACGTGTTACCGCGGCTGCTGACAC</t>
  </si>
  <si>
    <t>GGACTACCGGGGTTTCTAATCCTGTTTGCTCCCCACGCTTTCGCACCTCAGCGTCAGTACTGGACCAGTTAGCCGCCTTCGCCACTGGTGTTCTTCCCAATATCTACGAATTTCACCTCTACACTGGGAATTCCACTAACCTCTTCCAGTCTCTAGGTTGCCAGTATCAAAGGCAGTTCCGGAGTTGAGCTCCGGGATTTCACCCCTGACTTAACAACCCGCCTACGTGCGCTTTACGCCCAGTAATTCCGAACAACGCTAGCCCCCTTCGTATTACCGCGGCTGCTGACAC</t>
  </si>
  <si>
    <t>GGACTACGAGGGTATCTAATCCTGTTCGCTCCCCACGCTTTCGCTCCTCAGCGTCAGTTATGGCCCAGAGACCTGCCTTCGCCATCGGTGTTCTTCCTGATATCTGCGCATTCCACCGCTACACCAGGAGTTCCAGTCTCCCCTACCACACTCTAGTTTGCCCGTATCGAATGCAGGCCCAAGGTTAAGCCATTGGGTTTTCACATCCGACGCGACAAACCGCCTACGAGCTCTTTACGCCCAATAAATCCGGACAACGCTTGCACCCTACGTATTACCGCGGCGGCTGACAC</t>
  </si>
  <si>
    <t>GGACTACGGGGGTTTCTAATCCTGTTCGCTCCCCTAGCTTTCGCGCCTCAGCGTCAGTCATGGCCCAGAAGGCCGCCTTCGCCACCGGTGTTCTTCCCAATATCTGCGCATTCCACCGCTACACTGGGAATTCCACCTTCCCCTACCAGACTCGAAGCCCAGCGGTATCGGGAGCGGACGGGGGTTGAGCCCCCGGATTTAACTCTCGACCTACTGGGCAGCCTACGCGCGCTTTACGCCCAATGAATCCGGATAACGCTTGCCCCCTACGTATTACCGCGGCTGCTGACAC</t>
  </si>
  <si>
    <t>GGACTACGGGGGTTTCTAATCCTGTTCGCTCCCTACGCTTTCGCTCCTCAGCGTCAGTAACCACCCAGGGAACTGCTTTCGCCATCGGTGTTCTTCCCGATATCTACACATTCCACCGTTACACCGGGAATTCCATTCCCCCCTGTGGCACTCAAGCCTGCCCGTATCCAGCGCAGACACGAGGCTAAGCCCCGTGCTTTCACACCAGACGCGACAAGCCGCCTACGAGCCCTTTACGCCCAATAATTCCGGACAGCGCTTGGACCCTACGTATTACCGCGGCTGCTGACAC</t>
  </si>
  <si>
    <t>GGACTACTAGGGTTTCTAATCCTGTTCGCTCCCCATGCTTTCGCTTCTCAGCGTCAGTTATGGCCCAGAGACCTGCCTTCGCCATCGGTGTTCCTCCTGATATCTGCGCATTCCACCGCTACACCAGGAATTCCAGTCTCCCCTACCACACTCTAGTGTGCCCGTACCCACTGCAAGTCCGGAGTTGAGCCCCGGATTTTCACAGCAGACGCGACAAACCGCCTACAAGCTCTTTACGCCCAATAATTCCGGACAACGCTCGCACCCTACGTATTACCGCGGCTGCTGACAC</t>
  </si>
  <si>
    <t>GGACTACTAGGGTTTCTAATCCCGTTCGCTACCCTAGCTTTCGCACATGAGCGTCAGTCTTGTGCCAGGAAGTCGCCTTCGCCACCGGAGTTCCTCCTGATATCTACGCATTTCACCGCTACACCAGGAATTCCACTTCCCTCTCACATACTCTAGATTTGCAGTATCCGCCGACAGACAGAGGTTGAGCCTCTGAATTTTACAACGGACTTACAATTCCGCCTGCGTGCGCTTTACGCCCAGTAATTCCGGACAACGCTTGCCCCCTACGTATTACCGCGGCGGCTGACAC</t>
  </si>
  <si>
    <t>GGACTACGCGGGTTTCTAATCCTGTTTGCTCCCCACGCTTTCGAGCCTCAACGTCAGTTGCCGTCCAGTAAGCCGCCTTCGCCACCGGTGTTCCTCCTGATATCTACGCATTTCACCGCTACACCAGGAATTCCGCTTACCCCTCCGGTACTCTAGTTACACAGTTTCCAAAGCAATCCCGCAGTTGAGCCGCGGGTTTTCACTTCAGACTTGCATAACCGTCTACGCTCCCTTTACACCCAGTAAATCCGGATAACGCTTGCCCCCTACGTATTACCGCGGCTGCTGACAC</t>
  </si>
  <si>
    <t>GGACTACGAGGGTTTCTAATCCTGTTTGCTCCCCACGCTTTCGCATCTCAGTGTCAGTTACGTCCCAGCGAGCTGCCTTCGCTATTGGTGTTCCTCCTGATATCTGCGCATTCCACCGCTACACCAGGAATTCCACTCGCCTCTTCCGTACTCTAGATCAACAGTATCCACCGGCTTTCGAAGGTTGAGCCTTCGACTTTCACAGCAGACTAATTGATCCACCTACATGCTCTTTACGCCCAATGATTCCGGACAACGCTCGCTCCCTACGTATTACCGCGGCTGCTGACAC</t>
  </si>
  <si>
    <t>GGACTACGCGGGTATCTAATCCGGTTTGCTCCCCCAGCTTTCGTCCCTCACTGTCGGACCCGTTCTGGTGAGATGCCTTCGCCATAGGTGGTCCCACCGGGATTACAGGATTTCACTCCTACCCCGGCAGTACCCCTCACCTCTCCCGGTCCCAAGAAAACAAGTTTCCCCTGAACGCCCGCCAGTTGAGCTGGCGGATTTCTCAAGGGACCCAGTTATCAAGCTACGGACCCTTTAAGCCCAGTAATAGCGGCCACCACTCGAGCCGCCGGTATTACCGCGGCGGCTGGCAC</t>
  </si>
  <si>
    <t>GGACTACAAGGGTTTCTAATCCTATTTGCTCCCCACGCTTTCGTGCCTGAGCGTCAGTTACAGACCAGGTAGCCGCCTTCGCCACTGGTGTTCCTCCATATATCTACGCATTTTACCGCTACACATGGAATTCCACTACCCTCTTCTGCACTCTAGCTTGCCAGTATCTGTGGCTTAATGGGGTTGAGCCCCACGCTTTCACCACAAACTTAACATGCCGCCTACGCACCCTTTACGCCCAATAATTCCGGATAACGCTCGCCACCTACGTATTACCGCGGCTGCTGGCAC</t>
  </si>
  <si>
    <t>GGACTACTCGGGTATCTAATCCTGTTCGCTCCCCTAGCTTTCGCGCCTCAGCGTCAGTCATGGCCCAGAAGGCCGCCTTCGCCACCGGTGTTCTTCCCAATATCTGCGCATTCCACCGCTACACTGGGAATTCCACCTTCCCCTACCAGACTCAAGCCTGCCGGTATCGGAACCGGGCGGGGGTTGAGCCCCCGGATTTGAGTTCCGACCTAGCAGGCCGCCTACGCGCGCTTTACGCCCAATGAATCCGGATAACGCTCGCCCCCTACGTATTACCGCGGCTGCTGACAC</t>
  </si>
  <si>
    <t>GGACTACGAGGGTTTCTAATCCCGTTCGCTCCCCCAGCTTTCGCACCTCAGCGTCAGTCTTTGGCCAGGAAGCCGCCTTCGCCACTGGTGTTCCTCCCGATATCTACGCATTTCACCGCTACACCGGGAATTCCGCTTCCCTCTCCAAGACTCCAGCTATCCAGTATCGACTGACTTTCACAGGTTGAGCCCGTGACTTTCACAGCCGACTTAAACAACCGCCTACGTGCGCTTTACGCCCAGTAATTCCGGACAACGCTCGGCCCCTACGTATTACCGCGGCGGCTGACAC</t>
  </si>
  <si>
    <t>GGACTACTCGGGTATCTAATCCCGTTCGCTCCCCACGCTTTCGAGCCTCAGCGTCAGTTATGCGCCAGAAAGCCGCTTTCGCCACCGGTGTTCCTCCAGATATCTACGCATTTCACCGCTACACCTGGAATTCCGCTTTCCTATCGCACACTCAAGCCAGGCAGTATCCAAAGCTATTCCGGGGTTAAGCCCCGGGCTTTCACTTCAGACTGACTTGGCCGCCTGCGCTCCCTTTACGCCCAGTCATTCCGAACAACGCTTGCAACCTCCGTATTACCGCGGCGGCTGGCAC</t>
  </si>
  <si>
    <t>GGACTACACGGGTTTCTAATCCTGTTTGCTCCCCACACTTTCGCGCCTCAGCGTCAGTTGCAGTCCAGTCACCCGCCTTCGCCACTGGTGTTCCTCCCGATCTCTACGCATTTCACCGCTACACCGGGAATTCCGATGACCTCTCCTGCACTCAAGCTGCTCAGTTTCCAAAGCAATTCCTACCTTAAAAATAGGACTTTCACTCCAGACTTAAACAGCCGCCTACGCGCCCTTTACGCCCAATCATTCCGGACAACGCTCGCCCCCTACGTATTACCGCGGCGGCTGACAC</t>
  </si>
  <si>
    <t>GGACTACGGGGGTTTCTAATCCTGTTTGCTCCCCACGCTTTCGCGCCTCAGCGTCAGTTGTCAGCCAGAAAGTCGCCTTCGCCACCGGTGTTCCTCCTAATCTCTGTGCATTTTACCGCTCCACTAGGAATTCCACTTTCCCCTCTGATACTCAAGCCCCAAAGTTTCAGATGACCTGTCAAAGTTAAGCCTTGATCTTTCACATCTGACTTCCAGGGCCGCCTGCGCGCCCTTTACACCCAGTAAATCCGGATAACGCTCGCCACCTACGTATTACCGCGGCTGCTGACAC</t>
  </si>
  <si>
    <t>GGACTACTGGGGTATCTAATCCTGTTTGCTCCCCACGCTTTCGAGCCTCAGTGTCAGTTACAGTCCAGTAAGCCGCCTTCGCCACTGGTGTTCCTCCTAATATCTACGCATTTCACCGCTACACTAGGAATTCCACTTACCTCTCCTGCACTCTAGCGCGGCAGTTTCAAAAGCAGTCCCAGGGTTGAGCCCTGGGCTTTCACTTCTGACTTGCCATGCCACCTACACTCCCTTTACACCCAGTAAATCCGGATAACGCTTGCCCCCTACGTATTACCGCGGCGGCTGGCAC</t>
  </si>
  <si>
    <t>GGACTACGCGGGTTTCTAATCCTGTTTGATCCCCACGCTTTCGTGCCTCAGCGTCAGTTGCCTCTTCGTGAGATGCCTTCGCAATCGGTGTTCTGAGTGATATCTATGCATTTCACCGCTACACCACTCATTCCTCCCACGGCAGGGGAACTCCAGCCTCGCAGTATCAACGGCACGTCCGGAGTTAGGCTCCGGAATTTCACCGCTGACTTACGAAACAGCCTACGCACCCTTTAAACCCAATAAATCCGGATAACGCTCGCATCCTCCGTATTACCGCGGCGGCTGACAC</t>
  </si>
  <si>
    <t>GGACTACGGGGGTTTCTAATCCTGTTTGCTCCCCACGCTTTCGAGCCTCAACGTCAGTTACCGTCCAGTAAGCCGCCTTCGCCACCGGTGTTCCTCCTGATATCTACGCATTTCACCGCTACACCAGGAATTCCGCTTACCCCTCCGGTACTCCAGTTACATAGTTTCCAAAGCAGTTCAGGGGTTAAGCCCCTGCATTTCACTTCAGACTTACATTACCGTCTACGCTCTCTTTACACCCAGTAAATCCGGATAACGCTTGCCCCATACGTATTACCGCGGCTGCTGACAC</t>
  </si>
  <si>
    <t>GGACTACTAGGGTATCTAATCCTGTTTGCTACCCACACTTTCGAGCCTCAACGTCAGTTGCAGTCCAGTAAGCCGCCTTCGCCACTGGTGTTCTTCCATATATCTACGCATTCCACCGCTACACATGGAGTTCCACTTACCTCTACTGCACTCAAGTTAACCAGTTTCCAATGCCATTCCGGAGTTGAGCTCCGGGCTTTCACATCAGACTTAATAAACCGTCTGCGCTCGCTTTACGCCCAATAAATCCGGATAACGCTCGGGACATACGTATTACCGCGGCGGCTGACAC</t>
  </si>
  <si>
    <t>GGACTACGAGGGTTTCTAATCCTGTTTGCTCCCCACACTTTCGCGCCTCAGCGTCAGTTGCAGTCCAGTTACCCGCCTTCGCCACTGGTGTTCCTCCCGATCTCTACGCATTTCACCGCTACACCGGGAATTCCGATAACCTCTCCTGCACTCAAGCTGATCAGTTTCTACAGCACTTCCAACCTTAAAAGCTGGACTTCCACTGCTGACTTGATCTGCCGCCTGCGCGCCCTTTACGCCCAATCATTCCGGACAACGCTCGCCCCCTACGTATTACCGCGGCTGCTGACAC</t>
  </si>
  <si>
    <t>GGACTACGCGGGTTTCTAATCCTGTTTGCTCCCCACGCTTTCGCACCTCAGCGTCAGTACCGGACCAGTGAGCCGCCTTCGCCACTGGTGTTCTTCCTAATATCTACGAATTTCACCTCTACACTAGGAATTCCACTCACCTCTTCCGGACTCGAGACTTGCAGTATCAAAGGCAGTTCCGAGGTTGAGCCCCGGGATTTCACCCCTGACTTACAAATCCGCCTACGTGCGCTTTACGCCCAGTAATTCCGAACAACGCTAGCCCCCTTCGTATTACCGCGGCTGCTGACAC</t>
  </si>
  <si>
    <t>GGACTACTGGGGTATCTAATCCCGTTCGCTCCCCACGCTTTCGCGCCTTAGCGTCTGAAATGACCTAGCAAGCTGCCTTCGCCATTGGTGTTCCTCCCGATATCAATGGATTTTACCCCTACACCGGGAATTCCGCTTGCCCCTGCCATCCACGAGTTCCACAGTATCTTAACAAGGTTCATTGTTAGGCAATGAGATTTATGTTAAGACTGGTGAAACCGCCTACGCGCTCTTTACGCCCAATAAATCCGGATAACGCTTGCCACCCTCGTATTACCGCGGCTGCTGGCAC</t>
  </si>
  <si>
    <t>GGACTACAAGGGTTTCTAATCCCGTTCGCTCCCCCAGCTTTCGTGCCTCAGCGTCAGAAGAGACCCAGTGAGCCGCTTTCGCCACCGGTGTTCCTTGTGATATCAACGCATTTCACCGCTCCACCACAAGTTCCACTCACCTCTGTCTCCCTCGAGCTCCGCAGTTTTGGGCGCCATTCCTCGGTTGAGCCGAGGGATTTCACACCCAACTTGCGAAGCCGCCTACGCACCCTTTAAGCCCAGTAATTCCGAATAACGTTTGGACGGTTCGTCTTACCGCGGCTGCTGACAC</t>
  </si>
  <si>
    <t>GGACTACGAGGGTTTCTAATCCTGTTTGATCCCCACGCCTTCGTGCATGAGCGTCAGTTATGGCTTAGTAAGCTGCCTGCGCAATCGGAGTTCCTCGTGATATCTATGCATTTCACCGCTACACCACAAATTCCGCCTACTTCATCCATACTCAAGAAAACCAGTTTCGAAGGCACTTTTACAGTTGAGCTGCAAAATTTCACCGCCGACTTAATCTCCCGCCTGCGCACCCTTTAAACCCAATAAATCCGGATAACGCTCGGATCCTCCGTATTACCGCGGCGGCTGACAC</t>
  </si>
  <si>
    <t>GGACTACGGGGGTTTCTAATCCTGTTTGCTCCCCACGCTTTCGCACCTCAGTGTCAGTATCAGTCCAGGTAGTCGCCTTCGCCACTGGTGTTCCTTCCTATATCTACGCATTTCACCGCTACACAGGAAATTCCACTACCCTCTACCATACTCTAGCTTGCCAGTTTTGGATGCAGTTCCCAGGTTGAGCCCGGGGATTTCACATTCAACTTAACAAACCACCTACGCGCGCTTTACGCCCAGTAATTCCGATTAACGCTTGCACCCTCTGTATTACCGCGGCTGCTGACAC</t>
  </si>
  <si>
    <t>GGACTACTAGGGTTTCTAATCCCCTTCGCTCCCCTGGCCTTCGTGCCTCAGCGTCAGGAACTGTCCAGAGTCTCGCCTTCGCCACTAGTGTTCCTCACGATATCTACGCATTTCACTGCTACACCGTGAATTCCAGACTCCCCTCCAGTCCTCGAGCGCGGGAGTATCGGATGCCGTTCCGAGGTTGAGCCCCGGGATTTCACATCTGACTTTCCGCGCCGCCTACGCACTCTTTACGCCCAGTGATTCCGAACAACGCTTGGGACCTTCGTATTACCGCGGCTGCTGGCAC</t>
  </si>
  <si>
    <t>GGACTACAGGGGTATCTAATCCTGTTTGCTCCCCACGCTTTCGTACATCAGCGTCAGATGTGGCCCAGTAAACCGCCTTCGCCACTGGTGTTCCTCCAAATCTCTACGCATTTCACCGCTCCACTTGGAATTCCATTTACCTCTACCACTCTCTAGACCCGTAGTTTCTAATTACCTCACACGGTTAAGCCGTGTGCTTTCAAATCAGACTTGCAGGCCCGCCTACGTACCCTTTACGCCCAATAATTCCGGATAACGCTCGCCCCCTATGTATTACCGCGGCTGCTGGCAC</t>
  </si>
  <si>
    <t>GGACTACAGGGGTTTCTAATCCCGTTCGCTCCCCATGCTTTCGCGTCTGAGCGTCAGGCCAGGCCCAGTGTGTCGCCTTCGCCACTGGTGTTCCTCCGGATCTCTACGCATTTCACCACTACACCCGGAATTCCACACACCTCTACCTGCCTCCAGCAAAACAGTCTTAACTGTCCTCGCCCGGTTGAGCCGGGCGCTTTCACAGTTAACTTGTCCCACCGCCTGCACGCGCTTTACACCCAGTAAATCCGGATAACGCTCGCCTCCTACGTTTTACCGCGGCTGCTGACAC</t>
  </si>
  <si>
    <t>GGACTACAGGGGTATCTAATCCTGTTTGCTCCCCACGCTTTCGTGCATGAGCGTCAGTTAAAGTTTAGTGAGCTGCCTTCGCGATTGGTGTTCTGTGTTATATCTAAGCATTTCACCGCTACACAACACATTCCGCCCACTTCAGCTTTACTCTAGGCATTCAGTATCAAGGGCAGTTCTACAGTTAAGCTGTAGGATTTCACCCCTGACTTAAATGTCCGCCTGCGCACCCTTTAAACCCAGTGAATCCGGATAACGCTTGCATCCTCCGTATTACCGCGGCTGCTGACAC</t>
  </si>
  <si>
    <t>GGACTACGGGGGTTTCTAATCCCGTTCGCTCCCCTGGCTTTCGTGCCTCAGCGTCAGACAAGCCCCAGTGCACCGCTTTCGCCTCTGGTGTTCCTTCCGATCTCAACACATTTCACCGCTCCACCGGAAGTTCCGTGCACCTCTAGCTCACTCGAGCCAACCGGTTTCCAATGCCATTCCACAGTTGAGCTGTGGGATTTCACATCGGACCTGGCTGGCCGCCTACGCACCCTGTAAGCCCAGTGATTCCGAATAACGTTCGCGCAGTTCGTATTACCGCGGCGGCTGACAC</t>
  </si>
  <si>
    <t>GGACTACGCGGGTATCTAATCCCGTTTGCTCCCCTGGCTTTCGCGCCTCAGCGTCAGTGTCAGCCCAGCAACCCGTCTTCACCTCAGGTGTTCCTCTTGATATCTACGCATTTCACCGCTACACCAAGAATTCCGATTGCCCCTTCTGCACTCTAGCTTTGCAGTATCACTTGGCCGTTCCGAGTTAAGCCCGGAGATTTCACAAGTGACTTACAAAGCCGCCTACGCGCCCTTTACGCCCAGTAAATCCGAACAACGCTTGGTCCCTACGTATTACCGCGGCTGCTGACAC</t>
  </si>
  <si>
    <t>GGACTACGCGGGTTTCTAATCCTGTTTGCTCCCCACGCTTTCGCACCTCAGCGTCAGTATCGAGCCAGTGAGCCGCCTTCGCCACTGGTGTTCCTCCGAATATCTACGAATTTCACCTCTACACTCGGAATTCCACTCACCTCTCTCGAACTCCAGACCAATAGTTTTGAAGGCAGTTCCAAGGTTGAGCCCTGGGATTTCACCTCCAACTTTCTGGTCCGCCTACGTGCGCTTTACGCCCAGTAATTCCGAACAACGCTAGCCCCCTCCGTATTACCGCGGCTGCTGACAC</t>
  </si>
  <si>
    <t>GGACTACAAGGGTATCTAATCCTGTTCGCTCCCCACGCTTTCGCTCCTCAGCGTCAGTTACTGCCCAGAGACCCGCCTTCGCCACCGGTGTTCCTCCTGATATCTGCGCATTCCACCGCTACACCAGGAATTCCAGTCTCCCCTGCAGTACTCCAGTCTGCCCGTATCGCCCGCACGCCCACAGTTAAGCTGTGAGTTTTCACGGACAACGCGACAAACCACCTACGAGCTCTTTACGCCCAGTAATTCCGGACAACGCTCGCACCCTACGTATTACCGCGGCTGCTGGCAC</t>
  </si>
  <si>
    <t>GGACTACGGGGGTATCTAATCCTGTTTGCTCCCCACGCTTTCGCACCTCAGCGTCAGTACCGATCCAGTGGGCCGCCTTCGCCACCGGTGTTCTTCCTAATATCTACGAATTTCACCTCTACACTAGGAATTCCACCCACCTCTATCGGACTCGAGATCTGCAGTATGAAAGGCAGTTCCGAGGTTGAGCCCCGGGATTTCACCCCTCACTAACAAATCCGCCTACGTGCGCTTTACGCCCAGTGATTCCGAACAACGCTAGCTCCCTTCGTATTACCGCGGCGGCTGACAC</t>
  </si>
  <si>
    <t>GGACTACTAGGGTTTCTAATCCTGTTCGCTACCCATGCTTTCGAGCCTCAGCGTCAGTTACAGACCAGAGAGCCGCCTTCGCCACTGGTGTTCTTCCATATATCTACGCATTCCACCGCTACACATGGAGTTCCACTCTCCTCTTCTGCACTCAAGAAAGACAGTTTCCGATGCTATTCCTCGGTTAAGCCGAGGGCTTTCACATCTGACTTATCTTTCCGCCTGCGCTCGCTTTACGCCCAATAAATCCGGACAACGCTTGCCACCTACGTATTACCGCGGCTGCTGACAC</t>
  </si>
  <si>
    <t>GGACTACTGGGGTTTCTAATCCCGTTCGCTCCCCATGCTGTCGCGTCTTAGCGTCAGGTATGACCCAGCGTGTCGCCTTCGCCACTGGTGTTCCTCCGGATCTCTACGCATTTCACCACTACACCCGGAATTCCACACGCCTCTATCATCCTCTAGCCCGACAGTCTCCGACGACATCACCCGGTTAAGCCGAATGATTTCACGCCAGACTTATCGAACCGCCTGCACGCCCTTTACGCCCAGTAACTCCGGATAACGTTTGTCTCCTACGTTTTACCGCGGCGGCTGACAC</t>
  </si>
  <si>
    <t>GGACTACCGGGGTTTCTAATCCCGTTCGCTACCCTGGCTCTCGCGCCTCAGCGTCAGTTACTGCCCAGCAGGCCGCCTTCGCCACCGGTGTTCTTCCCGATATCTACGCATTTCACCGCTACACCGGGAATTCCGCCTGCCTCTGCAGTACTCCAGCACGCCGGTCTCGACCGCTTCGCGGGGTTGAGCCCCGCCTTTCAACAGCCGACTCGACGCACAGCCTGCGCGCCCTTTACGCCCAGTAATTCCGGACAACGCTCGTCCCCTACGTGTTACCGCGGCTGCTGGCAC</t>
  </si>
  <si>
    <t>GGACTACAGGGGTTTCTAATCCCGTTTGCTCCCCTAGCTTTCGTGCCTCAGCGTCAGAAAAGATCCAGTGAGCCGCTTTCGCCACCGGTGTTCCTTAGGATATCAACGCATTTCACCGCTCCACCCTAAGTTCCGCTCACCTCTATCTCACTCAAGCACGGTAGTATTGGGCGCAATTCCTCGGTTGAGCCGAGGGCTTTCACACCCAACTTTCCGCGCCGCCTACGCACCCTTTAAGCCCAGTGATTCCGAATAACGTTCGTACGGTTCGTCTTACCGCGGCTGCTGACAC</t>
  </si>
  <si>
    <t>GGACTACTAGGGTTTCTAATCCTGTTTGCTCCCCACGCTTTCGAGCCTCAGCGTCAGTTACAGACCAGAGAGTCGCCTTCGCCACTGGTGTTCCTCCATATATCTACGCATTTCACCGCTACACATGGAATTCCACTCTCCTCTTCTGCACTCAAGTTCTCCAGTTTCCAATGACCCTCCCCGGTTGAGCCGGGGGCTTTCACATCAGACTTAAAGAACCGCCTGCGCTCGCTTTACGCCCAATAAATCCGGACAACGCTTGCCACCTACGTATTACCGCGGCTGCTGGCAC</t>
  </si>
  <si>
    <t>GGACTACGGGGGTTTCTAATCCTGTTTGCTCCCCACGCTTTCGCGCCTCAGCGTCAGAACCGGGCCAGAGAGCCGCTTTCGCCACCGGTGTTCCAGCCAATATCTACGAATTTCACCTCTACACTGGCTATTCCACCCTCCTCTCCCGGTCTCCAGCCTTCCCGTCTCGGGTGCCGTTCCGGGGTTGAGCCCCGGGCTTTCACACCCGACTGAGAAGGCCGCCTACGCGCCCTTTACGCCCAGTAATTCCGAACAACGCTAGCACCCTCCGTCTTACCGCGGCGGCTGACAC</t>
  </si>
  <si>
    <t>GGACTACGGGGGTATCTAATCCTGTTTGCTACCCATGCTTTCGTGCCTCAGCGTCAGTTAAAGCCCAGCAGGCCGCTTTCGCCACTGGTGTTCCTCCCGATCTCTACGCATTTCACCGCTACACCGGGAATTCCGCCTGCCTCTACTTCACTCAAGCCCCACAGTTTCAAATGCAGTCCATCAGTTGAGCCGATGGTTTTCACACCTGACTTGCAGAGCCGCCTACGCACCCTTTACACCCAGTAAATCCGGACAACGCTCGCTCCCTACGTATTACCGCGGCTGCTGGCAC</t>
  </si>
  <si>
    <t>GGACTACTGGGGTATCTAATCCTGTTTGATCCCCGCACCTTCGAGCATCAGCGTCAGTAACGACCCAGCAAGCTGCCTTCGCAATAGGAGTTCCTCGTCATATCTAAGCATTTCACCGCTACACAACGAATTCCGCCTGCCTCTTACGCACTCAAGAAAACCAGTTTCAACTGCAGTGTACCCGTTAAGCAGATACATTTCACAGCTGACTTGACCTCCCGCCTACGCTCCCTTTAAACCCAATAAATCCGGATAACACTAGGATCCTCCGTATTACCGCGGCTGCTGACAC</t>
  </si>
  <si>
    <t>GGACTACTAGGGTTTCTAATCCTGTTTGATCCCCACGCTTTCGTGCCTCAGCGTCAGTTGCCTCTTCGTGAGATGCCTTCGCAATCGGTGTTCTGAGTGATATCTATGCATTTCACCGCTACACCACTCATTCCTCCCACGGCAGGGGAACTCTAGCAATGCAGTATCAACGGCACTTCCGGAGTTGGGCCCCGGTCTTTCACCGCTGACTTACAAAACAGCCTACGCACCCTTTAAACCCAATAAATCCGGATAACGCTCGCATCCTCCGTATTACCGCGGCTGCTGACAC</t>
  </si>
  <si>
    <t>GGACTACTGGGGTTTCTAATCCTGTTCGCTCCCCGCACTTTCGCACCTCAGCGTCAATCATCTGCTAGAAACCCGCCTTCGCCACCGGTATTCTTCCAGATATCTACAGATTCCACCCCTACACCTGGAATTCTAGTTTCCCCTCAGTGATTCAAGTTCGGCAGTACCCAATGCAATTCTACAGTTAAGCTGCAGGATTTCACATCAGGCTTACCAAACCGCCTACATGCCCTTTACGCCCAATAATTCCGAACAACGCTTGCCCCCTACGTGTTACCGCGGCGGCTGACAC</t>
  </si>
  <si>
    <t>GGACTACGGGGGTTTCTAATCCTGTTCGCTACCCATGCTTTCGAGCCTCAGCGTCAGTTGCAGACCAGACAGCCGCCTTCGCCACTGGTGTTCTTCCATATATCTACGCATTCCACCGCTACACATGGAGTTCCACTGTCCTCTTCTGCACTCAAGTCGCCCGGTTTCCGATGCACTTCTTCGGTTAAGCCGAAGGCTTTCACATCAGACCTAAGCAACCGCCTGCGCTCGCTTTACGCCCAATAAATCCGGATAACGCTTGCCACCTACGTATTACCGCGGCGGCTGACAC</t>
  </si>
  <si>
    <t>GGACTACAAGGGTTTCTAATCCTGTTTGATCCCCACACTTTCGTGCATCAGCGTCAATGACGACTTCGTGAGATGCCTTCGCAATCGGTGTTCTGTGTGATATCTATGCATTTCACCGCTACACCACACATTCCTCCCACGGCAACCGTATTCAAGTCTGCCAGTATCAACGGCACGTCTACTGTTGAGCAGTAGGGTTTCACCGCTGACTTAACAAACAGCCTACGCACCCTTTAAACCCAATAATTCCGGATAACGCTCGCATCCCCCGTATTACCGCGGCTGCTGACAC</t>
  </si>
  <si>
    <t>GGACTACTGGGGTTTCTAATCCTGTTTGCTCCCCACGCTTTCGTGCCTCAGCGTCAGTCATGGTCCAGGTGGCCGCCTTCGCCACAGATGTTCCTCCCGATCTCTACGCATTTCACCGCTACACCGGGAATTCCGCCACCCTCTACCTGACTCTAGCTCGCCAGTATCCATCGCCATTCCCAGGTTGAGCCCAGGGCTTTCACGACAGACTTAACGAACCGCCTACGCACGCTTTACGCCCAGTAATTCCGATTAACGCTTGCACCCTTCGTATTACCGCGGCTGCTGACAC</t>
  </si>
  <si>
    <t>GGACTACTCGGGTATCTAATCCTGTTCGCTCCCCACGCTTTCGCTCCTCAGCGTCAGTATCGGCCCAGAGTCCCGCCTTCGCCACCGGTGTTCCTCCTGATATCTGCGCATTTCACCGCTACACCAGGAATTCCAGACTCCCCTACCGAACTCTAGCCTGCCCGTATCGAATGCAAGCCCGGAGTTGAGCCCCGGGTTTTCACATTCGACGCGACAGACCGCCTACGAGCTCTTTACGCCCAATAATTCCGGACAACGCTCGCACCCTACGTATTACCGCGGCTGCTGACAC</t>
  </si>
  <si>
    <t>GGACTACCGGGGTTTCTAATCCCGTTTGCTCCCCTGGCTTTCGCGCCTCAGCGTCAGAAAGGGTCCAGCACCTCGCCTTCGCCACCGGAGTTCCTGCCGATATCAACGCATTTCACCGCTCCACCGGCAGTTCCAGATGCCCCTACCCTCCTCAAGACTCCCAGTATCCACGGCACTTCTCTAGTTAAGCTAGAGGCTTTCACCACAGACTGAGGAATCCGCCTACGCGCCCTTTAAGCCCAGTGATTCCGAATAACGTTTGCACGGTTCGTCTTACCGCGGCTGCTGACAC</t>
  </si>
  <si>
    <t>GGACTACGGGGGTTTCTAATCCCGTTCGCTCCCCTGGCTTTCGTGCCTCAGCGTCAGACAAGCCCCAGGACACCGCCTTCGCCTCTGGTGTTCCTTCCGATCTCAACACATTTCACCGCTCCACCGGAAGTTCCGTGTCCCTCTAGCTCACTCGAGCCCGTCGGTTTCCAATGCCGTTCCACAGTTGAGCTGTGGGATTTCACATCGGACCTGACGAGCCGCCTACGCACCCTGTAAGCCCAGTGATTCCGAATAACGTTTGCGCAGTTCGTATTACCGCGGCTGCTGGCAC</t>
  </si>
  <si>
    <t>GGACTACGGGGGTATCTAATCCTGTTTGCTCCCCACGCTTTCGCACCTCAGCGTCAGTAATGGTCCAGTGAGCCGCCTTCGCCACTGGTGTTCCTCCGAATATCTACGAATTTCACCTCTACACTCGGAATTCCACTCACCTCTACCATACTCAAGACTTCCAGTATCAAAGGCAGTTCCAGAGTTGAGCTCTGGGATTTCACCCCTGACTTAAAAGTCCGCCTACGTGCGCTTTACGCCCAGTAAATCCGAACAACGCTAGCCCCCTTCGTATTACCGCGGCGGCTGACAC</t>
  </si>
  <si>
    <t>GGACTACTGGGGTTTCTAATCCCGTTTGCTCCCCTGGCTTTCGTGCATCAGCGTCAGAAAAGTCCCAGTAAGCCGCTTTCGCCACCGGTGTTCCTGTTGATATCTACGCATTTCACCGCTCCACCAACAGTTCCGCTTACCTCTGACTCCCTCAAGCAATATGGTTTCAAGCGCAGTTCCACGGTTGAGCCGTGGGATTTCACACCTGACCTTTATCGCCGCCTACGCACCCTTTAAGCCCAGTGATTCCGAATAACGTTCGCACAGTTCGTATTACCGCGGCGGCTGACAC</t>
  </si>
  <si>
    <t>GGACTACGGGGGTTTCTAATCCTGTTCGCTCCCCTAGCTTTCGCACCTCAGCGTCAGTTTCGGCCCAGAAGACTGCCTTCGCCATCGGTGTTCTTCCCGATATCTGCGCATTTCACCGCTACACCGGGAATTCCGTCTTCCTCTACCGAACTCGAGCCCGCCGGTTCGGGGTCGGGCCGGAGGTTGAGCCCCCGGGTTTGAGACCCCGCTTGGCGAGCCGCCTACGCGCGCTTTACGCCCAATGAATCCGGATAACGCTCGCTCCCTACGTATTACCGCGGCTGCTGACAC</t>
  </si>
  <si>
    <t>GGACTACCAGGGTTTCTAATCCTGTTTGCTACCCATGCTTTCGTGCCTCAGCGTCAGTTAAAGCCCAGTAGGCCGCCTTCGCCACTGGTGTTCCTCCCGATCTCTACGCATTTCACCGCTACACCGGGAATTCCACCTACCTCTACTTCACTCAAGCAGAACAGTTTCAACTGCAGGCTATGGGTTAAGCCCATAGTTTTCACAGCTGACTTGTCCTGCCGCCTACGCACCCTTTACACCCAGTAAATCCGGACAACGCTCGCTCCCTACGTATTACCGCGGCGGCTGGCAC</t>
  </si>
  <si>
    <t>GGACTACGGGGGTTTCTAATCCCGTTTGCTACCCTGGCTTTCGCATCTCAGCGTCAGACACAGTCCAGAAAGGCGCCTTCGCCACTGGTGTTCCTCCCAATATCTACGCATTTCACCGCTACACTGGGAATTCCCCTTTCCTCTCCTGCACTCAAGACTTCCAGTATCCAACGCCATACGGGGTTAAGCCCCGCATTTTCACGTCGGACTTAAAAGCCCGCCTACATGCTCTTTACGCCCAATAATTCCGGACAACGCTTGCCACCTACGTATTACCGCGGCTGCTGACAC</t>
  </si>
  <si>
    <t>GGACTACTAGGGTATCTAATCCTGTTTGCTCCCCACGCTTTCGTACCTCAGCGTCAGTATAAGTCCAGAAAGTCGCCTTCGCCACTGGTATTCCTCCTAATATCTACGCATTTCACCGCTACACTAGGAATTCCACTTTCCTCTCCTTAACTCAAGCCACACAGTTTCAAATGCTAACTAGGGTTAAGCCCTAGGATTTCACATCTGACTTACATGGCCGCCTGCGTACCCTTTACGCCCAATAAATCCGGACAACGTTCGCCCCCTACGTATTACCGCGGCTGCTGACAC</t>
  </si>
  <si>
    <t>GGACTACCCGGGTATCTAATCCTGTTCGCTACCCATGCTTTCGAGCCTCAGCGTCAGTAACAGACCAGACAGCCGCCTTCGCCACTGGTGTTCTTCCATATATCTACGCATTCCACCGCTACACATGGAGTTCCACTGTCCTCTTCTGTACTCAAGTTAGCCAGTTTCCGATGCACTTCTCCGGTTAAGCCGAAGGCTTTCACATCAGACTTTGCAAACCGCCTGCGCTCGCTTTACGCCCAATAAATCCGGATAACGCTTGCCACCTACGTATTACCGCGGCTGCTGGCAC</t>
  </si>
  <si>
    <t>GGACTACGGGGGTATCTAATCCCGTTCGCTACCCTAGCTTTCGCGTCTGAGCGTCAGGAGTGGTCCAGGAGGCCGCCTTCGCCACTGGTGTTCCTCCGGATATCTGCGCATTTCACCACTACACCCGGAATTCCACCTCCCTCTACCATCCTCTAGCTTGACAGTATTGAACGACCTCTCCCAGTTGAGCCGGGAGCTTTCACGTCCAACTTATCAAACCGCCTACACGCGCTTTACGCCCAGTAAATCCGGATAACGTTTGCCTCCTACGTATTACCGCGGCTGCTGACAC</t>
  </si>
  <si>
    <t>GGACTACTGGGGTTTCTAATCCTGTTCGCTCCCCATGCTTTCGCTCCTCAGCGTCAGTTACGGCCCAGAGATCTGCCTTCGCCATCGGTGTTCTTCCTGATATCTGCGCATTCCACCGCTACACCAGGAGTTCCAATCTCCCCTACCGCACTCAAGTCTGCCCGTACCCACTGCAGGCGCGAGGTTGAGCCTCGCGATTTCACAGCAGACGCGACAAACCGCCTACGAGCTCTTTACGCCCAATAATTCCGGACAACGCTTGCACCCTACGTATTACCGCGGCTGCTGACAC</t>
  </si>
  <si>
    <t>GGACTACGCGGGTATCTAATCCTGTTTGCTACCCACGCTTTCGAGCCTCAGTGTCAGTATGATGCCAGGAGGCTGCCTTCGCCATCGGTATTCCTTCAGATCTCTACGCATTTCACCGCTACACCTGAAATTCTACCTCCCTCTCACCTACTCTAGCCTAACAGTTTCAGATGCAGTTCCCAGGTTAAGCCCGGGGATTTCACATCTGACTTATCAAGCCACCTACGCTCGCTTTACGCCCAGTAATTCCGATTAACGCTTGCACCCTCTGTATTACCGCGGCTGCTGACAC</t>
  </si>
  <si>
    <t>GGACTACGGGGGTATCTAATCCCGTTTGCTACCCTGGCTTTCGCGTCTCAGTGTCAGTTAAGGCCCAGTAGACCGCCTTCGCCTCTGGTGTTCTTCCGGATATCTACGCATTTCACCACTACTCCCGGAGTTCCGTCTACCTCTGCCTTCCTCTAGCTGTACAGTTTTGAACGACCTCTCCCAGTTAAGCCGGGAGCTTTCACATCCAACTTGTACTGCCTCCTACACGCTCTTTACGCCCAGTAAATCCGGATAACGCTCGTCTCCTACGTTTTACCGCGGCTGCTGACAC</t>
  </si>
  <si>
    <t>GGACTACAGGGGTTTCTAATCCTGTTTGCTCCCCACGCTTTCGCGCCTCAGCGTCAGTAATGAGCCAGGTTGCCGCCTTCGCCACCGGTGTTCTTCCCAATATCTACGAATTTCACCTCTACACTGGGAATTCCACAACCCTCTCTCACACTCTAGTCTTAACGTCTCAAATGCAGCTCCCAGGTTAAGCCCGGGGATTTCACATCTGACTGTCAAAACCGCCTACACGCCCTTTACGCCCAGTCATTCCGAGCAACGCTAGCCCCCTTCGTATTACCGCGGCTGCTGACAC</t>
  </si>
  <si>
    <t>GGACTACGGGGGTTTCTAATCCGGTTCGCGCCCCTAGCTTTCGTTCCTCACCGTCAGATTCGTTCTAGTTAGACGCCTTCGCCACAGGTGGTCCTCCTAGGATTACAGGATTTCACCCCTACCCCAGGAGTACCTCTAACCTCTCCCGATCTCAAGCCTAATAGTATCTCCAGCAATTCCCACAGTTAAGCTGTAAGATTTCACCAGAGACTTATTAAACCGGCTACGAACGCTTTAGGCCCAATAAAAACAGCTACCACTAGAGCTGCCGGTGTTACCGCGGCTGCTGACAC</t>
  </si>
  <si>
    <t>GGACTACTCGGGTATCTAATCCTGTTTGCTCCCCACGCTTTCGCGCCTCAGCGTCAGTTAATGTCCAGCAAGTCGCCTTCGCCACTGGTGTTCCTCCTAATATCTACGCATTTCACCGCTACACTAGGAATTCCACTTGCCTCTCCATCACTCAAGAAATACAGTTTCAAATGCAGTTTGGGGGTTGAGCCCCCAGATTTCACATCTGACTTGCACTCCCGCCTACGCGCCCTTTACACCCAGTAAATCCGGATAACGCTTGCTCCCTACGTATTACCGCGGCTGCTGACAC</t>
  </si>
  <si>
    <t>GGACTACTGGGGTATCTAATCCTGTTTGCTCCCCACGCTTTCGTGCCTCAGTGTCAGTGTTGGTCCAGGTAGCTGCCTTCGCCATGGATGTTCCTCCTGATCTCTACGCATTTCACTGCTACACCAGGAATTCCGCTACCCTCTACCACACTCTAGTCGTCCAGTTTCCACTGCAGTTCCCAGGTTGAGCCCAGGGCTTTCACAACAGACTTAAACGACCACCTACGCACGCTTTACGCCCAGTAATTCCGAGTAACGCTTGCACCCTTCGTATTACCGCGGCTGCTGACAC</t>
  </si>
  <si>
    <t>GGACTACTCGGGTATCTAATCCCTTTTGCGCCCCTAGCCTTCATCCCTTACTGTCAGAACTGTCCTCGTAAGATGCCTTCGCTGTTGTTAGTCCGTCTGGGATTAACACATTTTACCGCTACTCCAAACGTACTTCTTACGTCTTCCAGTCTCTAGCTTAACAGTACTTCTTGCCCGCTCCATATTTGAGACATGGAATTTCACAAGAAACTTATTAAGCAAGCTACGGATGTTTTAGACCCAATAATGATGGCTGCGACTTGGACCGCGAGTATTACCGCGGCTGCTGACAC</t>
  </si>
  <si>
    <t>GGACTACCGGGGTTTCTAATCCCGTTTGCTCCCCTGGCTTTCGCGCCTCAGCGTCAGAAAGGGTCCAGCACCTCGCCTTCGCCACCGGAGTTCCGAGCGATATCAACGCATTTCACCGCTCCACCGCTCGTTCCAGATGCCCCTACCCTCCTCGAGGCCGGCAGTATCCATGGCTGTTCCCCGGTTAAGCCGGGGTATTTCACCACAGACTGGCCGGCCCGCCTACGCGCCCTTTAAGCCCAGTGATTCCGAACAACGTTCGCACGGTTCGTCTTACCGCGGCTGCTGACAC</t>
  </si>
  <si>
    <t>GGACTACTAGGGTATCTAATCCCGTTCGCTGCCCTAGCTTTCGCACATGAGCGTCAGTATTGTGCCAGGAAGCCGCCTTCGCCACTGGTGTTCCTCCCGATATCTACGCATTTCACCGCTACACCGGGAATTCCGCTTCCCTCTCACATACTCTAGTCTTACAGTATCGATAGATAAACGGAAGTTGAGCCTCCGCATTAGACTACCGACTTATAATTCAGCCTGCGTGCGCTTTACGCCCAGTAATTCCGGACAACGCTTGCCCCCTACGTATTACCGCGGCTGCTGACAC</t>
  </si>
  <si>
    <t>GGACTACAGGGGTTTCTAATCCCGTTTGCTCCCCTGGCTTTCGCGCCTCAGCGTCAGAAAGGGTCCAGCACCTCGCCTTCGCCACCGGAGTTCCTGCCGATATCAACGCATTTCACCGCTCCACCGGCAGTTCCAGATGCCCCTACCCTCCTCGAGGTCTCCAGTATCCACGGCACTTCTCCAGTTAAGCTGGAGGCTTTCACCACAGACTTGGAAACCCGCCTACGCGCCCTTTAAGCCCAGTGATTCCGAACAACGTTTGCACGGTTCGTCTTACCGCGGCGGCTGACAC</t>
  </si>
  <si>
    <t>GGACTACGGGGGTTTCTAATCCTGTTCGCTCCCCCAGCTTTCGCGCCTCAGCGTCAGTTACAGTCCAGGAAGCCGCCTTCGCCACTGGTGTTCCTCCCGATATCTACGCATTTCACCGCTACACCGGGAATTCCGCTTCCCTCTCCTGCACTCAAGCATGCCAGTTTCGAACGACATCCCCCAGTTGAGCCAGGGGTTTTCACGTCCGACTTGACACGCCGCCTGCGCGCCCTTTACGCCCAGTGATTCCGGACAACGCTCGCCACCTACGTATTACCGCGGCGGCTGGCAC</t>
  </si>
  <si>
    <t>GGACTACTAGGGTATCTAATCCTGTTTGCTCCCCACGCTTTCGCGTCTCAGCGTCAGTACCGTCCCAGAGACCCGCCTTCGCCACCGGTGTTCTTCCTGATATCTGCGCATTTCACCGCTACACCAGGAATTCCAGTCTCCTCTTCCGGACTCAAGCCGGCCAGTTTCCAGTGCAGACTCAGGGTTGAGCCCTGAGCTTTCACACCGGACTTGGTCGGCCGCCTACACGCGCTTTACGCCCAATGATTCCGGACAACGCTCGCCCCCTACGTATTACCGCGGCGGCTGACAC</t>
  </si>
  <si>
    <t>GGACTACGGGGGTATCTAATCCCGTTCGCTACCCTAGCTTTCGTGCCTCAGCGTCAGAAGAGACCCAGTGAGCCGCTTTCGCCCCTGGCGTTCCTTAGGATATCAACGCATTTCACCGCTCCACCCTAAGTTCCGCTCACCTCTATCTCCCTCAAGCACTGTAGTTTTGGGCGCAGTTCCTCGGTTGAGCCGAGGGATTTCACACCCAACTTACAGCGCCGCCTACGCACCCTTTAAGCCCAGTGATTCCGAATAACGTTTGTACGGTTCGTCTTACCGCGGCGGCTGGCAC</t>
  </si>
  <si>
    <t>GGACTACGAGGGTTTCTAATCCTGTTCGCTACCCATGCTTTCGAGCCTCAGCGTCAGTTACAGACCAGAGAGCCGCCTTCGCCACTGGTGTTCTTCCATATATCTACGCATTCCACCGCTACACATGGAGTTCCACTCTCCTCTTCTGCACTCAAGTTGAACAGTTTCCGATGCAATTCCTCGGTTGAGCCGAGGGCTTTCACATCAGACTTATTTAACCGCCTGCACTCGCTTTACGCCCAATAAATCCGGACAACGCTTGCCACCTACGTATTACCGCGGCTGCTGACAC</t>
  </si>
  <si>
    <t>GGACTACAGGGGTATCTAATCCTGTTCGCTACCCATGCTTTCGAGCCTCAGCGTCAGTTACAGACTAGACAGCCGCCTTCGCCACTGGTGTTCTTCCATATATCTACGCATTCCACCGCTACACATGGAGTTCCACTGTCCTCTTCTGCACTCAAGTCACCCAGTTTCCGATGCACTTCTTCGGTTAAGCCGAAGGCTTTCACATCAGACTTAAATAACCGCCTGCGCTCGCTTTACGCCCAATAAATCCGGACAACGCTTGCCACCTACGTATTACCGCGGCTGCTGGCAC</t>
  </si>
  <si>
    <t>GGACTACTAGGGTATCTAATCCTGTTTGCTCCCCACGCTTTCGAGCCTCAACGTCAGTTACAGTCCAGTAAGCCGCCTTCGCCACTGGTGTTCCTCCTAATATCTACGCATTTCACCGCTACACTAGGAATTCCACTTACCTCTCCTGCACTCTAGCTCCACAGTTTCCAAAGCAGTCCCGGGGTTGAGCCCCGGGCTTTCACTCCAGACTTGCAGAGCCGTCTACGCTCCCTTTACACCCAGTAAATCCGGATAACGCTTGCCCCCTACGTATTACCGCGGCGGCTGACAC</t>
  </si>
  <si>
    <t>GGACTACTAGGGTTTCTAATCCTGTTTGCTACCCACGCTTTCGCACCTCAGCGTCAGGGTCAGTCCAGTCAGTCGCCTTCGCCACTGGTATTCCTCCTGATTTCTACGCATTTCACCGCTACACCAGGAATTCTACTAACCTCTCCTGCCCTCAAGATATACAGTTTCAAGTGCAACCCCGCAGTTAGGCTGCGGTCTTTCACACCTGACTTATACATCCGCCTACGTGCTCTTTACGCCCAGTAATTCCGGACAACGCTCGCCCCCTACGTCTTACCGCGGCGGCTGACAC</t>
  </si>
  <si>
    <t>GGACTACGAGGGTTTCTAATCCTGTTTGCTCCCCACGCTTTCGAGCCTCAGCGTCAGTTACAGTCCAGAGAAGCGCCTTCGCCACTGGTGTTCTTCCTAATCTCTACGCATTTCACCGCTACACTAGGAATTCCCTTCTCCTCTCCTGCACTCTAGACTTCCAGTTTGAAATGCAGCACTCAGGTTAAGCCCGAGTATTTCACATCTCACTTAAAAATCCGCCTACGCTCCCTTTACGCCCAGTAAATCCGGACAACGCTCGCCACCTACGTATTACCGCGGCGGCTGACAC</t>
  </si>
  <si>
    <t>GGACTACTAGGGTATCTAATCCCGTTTGCTCCCCTGGCTTTCGCGCCTCAGCGTCAGAAGAGGTCCAGCATGCCGCCTTCGCCACCGGAGTTCCTCAGGATATCAACGCATTTCACCGCTCCACCCTGAGTTCCGCATGCCCCTACCTCCCTCGAGACCGCCAGTATCCGAGGCCGTTCTCCCGTTGAGCGGGAGGATTTCACCCCGGACTTGGCAGCCCGCCTACGCGCCCTTTAAGCCCAGTGATTCCGAACAACGTTCGCACGGTTCGTCTTACCGCGGCTGCTGGCAC</t>
  </si>
  <si>
    <t>GGACTACTGGGGTTTCTAATCCTGTTTGCTCCCCACGCTTTCGAGCCTCAACGTCAGTTACTGTCCAGTAAGCCGCCTTCGCCACCGGTGTTCCTCCTGATATCTACGCATTTCACCGCTACACCAGGAATTCCGCTTACCCTTCCAGTACTCCAGACTGGCAGTTTCCAATGCAGTCCCGGGGTTGAGCCCCGGAATTTCACATCAGACTTGCTACTCCGTCTGCGCTCCCTTTACACCCAGTAAATCCGGATAACGCTCGCCCCCTACGTATTACCGCGGCGGCTGGCAC</t>
  </si>
  <si>
    <t>GGACTACGAGGGTTTCTAATCCTGTTTGCTACCCACGCTTTCGTGCCTCAGCGTCAGTTTCAGTCCAGAAGGCCGCCTTCGCCACTGGTGTTCCTCCTAATATCTACGCATTTCACCGCTACACTAGGAATTCCGCCTTCCCCTCCTGTACTCAAGTCCTCCAGTTCGCAAGGCGAACTATGGTTAGGCCATAGCCTTAAACCCTGCGCTTAAAAAACCGCCTACGCACTCTTTACGCCCAGTAATTCCGGATAACGCTCGCCCCCTACGTATTACCGCGGCGGCTGACAC</t>
  </si>
  <si>
    <t>GGACTACAAGGGTTTCTAATCCCGTTTGCTCCCCTGGCTTTCGCGCCTCAGCGTCAGTTGTCGTCCAGAAAGCCGCTTTCGCCACTGGTGTTCCTCCTAATATCTACGCATTTCACCGCTACACATGGAGTTCCACTGTCCTCTTCTGCACTCAAGTCTGACAGTTTCCGATGCACTTCTTTGGTTAAGCCAAAGGCTTTCACATCAGACTTATCAAACCGCCTGCGCTCGCTTTACGCCCAATAAATCCGGATAACGCTTGCCACCTACGTATTACCGCGGCGGCTGACAC</t>
  </si>
  <si>
    <t>GGACTACGGGGGTATCTAATCCTGTTTGATCCCCACGCTTTCGTGCCTCAGCGTCAACTATGGTCTAGTACTCCGCCTTCGCCTCTGGTGTTCTGTGTGATATCTACGCATTTCACCGCTACACCACACATTCCAAGTACCCCTCCCATGTTCTTAGCTAAGCAGTATCGCCACCACTACTACAGTTGAGCTGTAGCCTTTCAATGACAACTTACTTAGCCGCCTACGCACCCTTTAAACCCAGTAATTCCGAATAACGCTCGCACCCTCCGTATTACCGCGGCGGCTGACAC</t>
  </si>
  <si>
    <t>GGACTACAAGGGTTTCTAATCCTGTTTGCTACCCACACTTTCGAGCCTCAACGTCAGTTACAGTCCAGAAAGCCGCCTTCGCCACTGGTGTTCTTCCATATATCTACGCATTTCACCGCTACACATGGAGTTCCACTTTCCTCTACTGCACTCAAGTCATCCAGTTTCCAAAGCAATTCCTCAGTTGAGCTGAGGGCTTTCACTTCAGACTTAAATAACCGTCTGCGCTCGCTTTACGCCCAATAAATCCGGATAACGCTTGGAACATACGTATTACCGCGGCTGCTGACAC</t>
  </si>
  <si>
    <t>GGACTACGGGGGTTTCTAATCCGGTTCGTGCCCCTAGCTTTCGTCCCTTGCCGTCAGGTCCGTTCTGGTGAGACGCCTTCGCCACTGGTGGTCCTTCAAGGATTACAAGATTTCACCCCTACCCCTGAAGTACCTCTCACCTCTCCCGGCCTCGAGCCAGACAGTATCCCCTGAAAGCCTGACAGTTAAGCTGCCAGATTTCCCAAGAGACTTATCCGGCCGGCTACAGACCCTTTAGACCCAATAATAACGGTTACCACTCGAGCCGCCGGTGTTACCGCGGCTGCTGACAC</t>
  </si>
  <si>
    <t>GGACTACTAGGGTATCTAATCCCGTTTGCTCCCCTAGCTTTCGCGCCTCAGCGTCAAGAACAGGCCAGAAAGTCGCCTTCGCCACTGGTGTTCCTCCGGATATCTACGCATTTCACCACTACACCCGGAATTCCACTTCCCTCTCCTGCCTTCGAGTCAAGCAGTATCGAATGACCCTCCCTGGTTGAGCCAGGGGCTTTCACACTCGACTTACAAGACCGCCTGCGCGCTCTTTACGCCCAGTAAATCCGGACAACGCTTGCCACCTACGTATTACCGCGGCTGCTGACAC</t>
  </si>
  <si>
    <t>GGACTACGGGGGTTTCTAATCCTGTTTGATCCCCACGCTTTCGTGCATCAGCGTCAATACTAACTTAGTGAGCTGCCTTCGCAATCGGAGTTCTAAGACATATCTATGCATTTCACCGCTACTTGTCTTATTCCGCCCACTTCAAATAGATTCAAGTCCTACAGTATCAAAGGCACTGCGACAGTTAAGCTGCCGTCTTTCACCACTGACTTATAGGACCGCCTACGCACCCTTTAAACCCAATAAATCCGGATAACGCTTGGATCCTCCGTATTACCGCGGCTGCTGACAC</t>
  </si>
  <si>
    <t>GGACTACGCGGGTATCTAATCCCGTTCGCTCCCCTGGCTTTCGTGCCTCAGCGTCAGTTATCCCCCAGTGTGCCGCTTTCGCCTCCGGTGTTCCTGCCAATATCAACACATTTCACCGCTCCACTGGCAGTTCCGCACACCCCTGGGATACTCAAGCAAATCAGTTTCAAGCGCAATGCCTCAGTTGAGCTCAGGCCTTTCACACCTGACTTGATTCGCCGCCTACGCACCCTTTAAGCCCAGTGATTCCGAATAACGTTCGCACAGTACGTGTTACCGCGGCGGCTGACAC</t>
  </si>
  <si>
    <t>GGACTACAAGGGTATCTAATCCTGTTCGCTCCCCACGCTTTCGCTCCTCAGCGTCAGTGACCGCCCAGGGAACTGCCTTCGCCATCGGTGTTCTTCCCGATATCTACACATTCCACCGTTACACCGGGAATTCCATTCCCCCCTGCGGCACTCCAGCCCGCCCGTATCCAGCGCAGACACGGGGCTGGGCCCCGTGCTTTCACACCAGACGCGACAGGCCGCCTACGAGCCCTTTACGCCCAATAATTCCGGACAGCGCTTGGACCCTACGTATTACCGCGGCGGCTGACAC</t>
  </si>
  <si>
    <t>GGACTACAGGGGTTTCTAATCCTGTTTGCTCCCCACGCTTTCGCACCTCAGCGTCAGTATCGAGCCAGTGAGCCGCCTTCGCCACTGGTGTTCCTCCGAATATCTACGAATTTCACCTCTACACTCGGAATTCCACTCACCTCTCTCGAACTCCAGACCGATAGTTTTGAAGGCAGTTCCGGGGTTGAGCCCCGGGATTTCACCCCCAACTTTCCGATCCGCCTACGTGCGCTTTACGCCCAGTAATTCCGAACAACGCTAGTCCCCTCCGTATTACCGCGGCTGCTGGCAC</t>
  </si>
  <si>
    <t>GGACTACTCGGGTATCTAATCCTGTTCGCTCCCCCAGCTTTCGCGCCTCAGCGTCAGTTACGGTCCAGGAAGCCGCCTTCGCCACTGGTGTTCCTCCCGATATCTACGCATTTCACCGCTACACCGGGAATTCCGCTTCCCTCTCCCGCACTCAAGCCCGCCAGTTTCGAACGACCTCCCCCAGTTGAGCCAGGGGATTTCACGTCCGACTTAACAGGCCGCCTGCGCGCCCTTTACGCCCAGTAATTCCGGACAACGCTCGCCACCTACGTATTACCGCGGCGGCTGGCAC</t>
  </si>
  <si>
    <t>GGACTACGAGGGTTTCTAATCCTGTTTGCTCCCCACGCTTTCGCTCCTCAGCGTCAGTATCGGCCCAGAGACCCGCCTTCGCCACCGGTGTTCTTCCTGATATCTGCGCATTTCACCGCTACACCAGGAGTTCCAGTCTCCCCTACCGAACTCTAGTTTGCCCGTATCGAATGCAGGCCCATGGTTAAGCCATAGGTTTTCACATCCGACGCGACAAACCGCCTACGAGCTCTTTACGCCCAATAAATCCGGACAACGCTTGCACCCTACGTATTACCGCGGCGGCTGACAC</t>
  </si>
  <si>
    <t>GGACTACTCGGGTATCTAATCCCGTTCGCTCCCCATGCTTTCGCACCCCAGCGTCGGTAGGGACCCAGAGAGCTGCCTTCGCTTTTGGCGTTCCTTCGTAGATCTCCGGATTTCACCCCTACACACGAAATTCCACTCTCCTCTGTCTCACTCAAGTGAATTGGTTTCGAGAGCATTCCGCAAGTTTTTTGCGACTTTCACTTTCAACCCGATTCACCGCCTACGTGCCCTTTACGCCCAGTCATTCCGAAGAACACTTGCCCCCCCCGTCTTACCGCGGCTGCTGACAC</t>
  </si>
  <si>
    <t>GGACTACTCGGGTTTCTAATCCTGTTTGCTCCCCACGCTTTCGAGCCTCAACGTCAGTTACTGTCCAGCAAGCCGCCTTCGCCTCCGGTGTTCCTCCTGATATCTACGCATTTCACCGCTACACCAGGAATTCCGCTTGCCCTTCCAGTACTCCAGACGCACAGTTTCCAATGCAGTCCCGGGGGTGAGCCCCGGGCTTTCACATCAGACTTGCACATCCGTCTGCGCTCCCTTTACACCCAGTAAATCCGGATAACGCTTGCCCCCTACGTATTACCGCGGCTGCTGACAC</t>
  </si>
  <si>
    <t>GGACTACGGGGGTTTCTAATCCGGTTCGCTCCCCACACTTTCGCGCCTCAGCGTCACCTTCTGTCCAGCAACCTGCCTTCGCCATTGGTGTTCCTCCTGGTATCTACGCATTCCACCGCTACACCAGGAATTCCAGTTGCCTCTCCAGAGGTCTAGAAAGCCAGTCTCCAACCCACTCCCGGGGTTGAGCCCCGGTCTTTAAAGTCGGACTTAGCTTCCCGCCTACACGCCCTTTACGCCCAGTGATTCCGGGTAACGCTTGCACCCTCCGTATTACCGCGGCGGCTGACAC</t>
  </si>
  <si>
    <t>GGACTACGGGGGTATCTAATCCTGTTTGATCCCCACGCCTTCGTGCCTGAGCGTCAGTTATGGCCTAGTAAGCTGCCTGCGCAATCGGAGTTCCTCGTGATATCTATGCATTTCACCGCTACACCACAAATTCCGCCTACTTCATCCACACTCAAGAAAACCAGTATCGATGGCACTTTTACAGTTGAGCTGCAAAATTTCACCGCCGACTTAATCTTCCGCCTGCGCACCCTTTAAACCCAATAAATCCGGATAACGCTTGGATCCTCCGTATTACCGCGGCTGCTGACAC</t>
  </si>
  <si>
    <t>GGACTACCCGGGTTTCTAATCCTGTTTGCTACCCACGCTTTCGCACCTCAGCGTCAGGGTCAGTCCAGAAAGCCGCCTTCGCCACTGGTATTCCTCCTGATTTCTACGCATTTCACCGCTACACCAGGAATTCCACTTTCCTCTCCTGCCCTCAAGATAACCAGTTTCAGATGCAACCCCGAGGTTGGGCCCCGGTCTTTCACATCTGACTTAATTACCCGCCTACGTGCTCTTTACGCCCAGTAATTCCGGACAACGCTCGCCCCCTACGTCTTACCGCGGCTGCTGACAC</t>
  </si>
  <si>
    <t>GGACTACTGGGGTTTCTAATCCTGTTTGATCCCCACGCTTTCGTGCCTCAGCGTCAACTATGGTCTAGTACCCCGCCTTTGCCTCCGGTGTTCTGTGTGATATCTACGCATTTCACCGCTACACCACACATTCCAGGTACCCCTCCCATGTCCTTAGTTATACAGTATCGCCAGCACTACTACAGTTGAGCCGTAGCCTTTCACTGACAACTTATTTAACCGCCTACGCACCCTTTAAACCCAGTAATTCCGAATAACGCTTGCACCCTCCGTATTACCGCGGCTGCTGACAC</t>
  </si>
  <si>
    <t>GGACTACTCGGGTATCTAATCCGGTTCGCGCCCCTAGCTTTCGTCCCTCACCGTCAGAATCGTTCCAGTCAGACGCCTTCGCAACAGGCGGTCCTCCCAGGATTACAGAATTTCACCTCTACCCTGGGAGTACCTCTAACCTCTCCCGATCTCAAGTCTAATAGTATCTCCAGCAATTCCCACAGTTAAGCTGCAGGATTTCACCAGAGACTTATTAAACCGGCTACGGACGCTTTAGGCCCAATAAAAACTGCTACCACTAGAGCTGCCGGTGTTACCGCGGCTGCTGACAC</t>
  </si>
  <si>
    <t>GGACTACCCGGGTTTCTAATCCCGTTTGCTCCCCTAGCTTTCGTTCCTCAGCGTCAGTTAGGTCCCAGTGAGCCGCCTTCGCCTCCGGTATTCCTGATGATATCAACGCATTTCACCGCTCCACCATCAGTTCTGCTCACCTCTAGCCTACTCAAGCTCGGAAGTTTGGAGCGCAATTCCTCGGTTGAGCCGAGGGCTTTCACACCCCACTTTCCAAGCCGCCTACGAACTCTTTAAGCCCAGTAAATCCGAATAACGTTTGGGCCTCTCGTATTACCGCGGCTGCTGGCAC</t>
  </si>
  <si>
    <t>GGACTACTCGGGTATCTAATCCTGTTTGCTCCCCACGCTTTCGCGCCTCAGCGTCAGTTACTGTCCAGAAAGCCGCCTTCGCCACTGGTGTTCCTCCTAATATCTACGCATTTCACCGCTACACTAGGAATTCCGCTTTCCTCTCCAGCACTCAAGAAAAACAGTTTCAGATGCAACTCCGGAGTTGAGCCCCGGGATTTCACATCTGACTTGCTTCCCCGCCTACACGCCCTTTACACCCAGTAATTCCGGACAACGCTCGCCACCTACGTATTACCGCGGCTGCTGACAC</t>
  </si>
  <si>
    <t>GGACTACTCGGGTTTCTAATCCTGTTTGCTCCCCACGCTTTCGCGCCTCAGCGTCAGTTAATGTCCAGCAGGCCGCCTTCGCCACTGGTGTTCCTCCTAATATCTACGCATTTCACCGCTACACTAGGAATTCCGCCTGCCTCTCCATCACTCAAGAGATACAGTTTCAAGTGCAGTTTATGGGTTGAGCCCATAGATTTCACACCTGACTTGCATCCCCGCCTACGCGCCCTTTACACCCAGTAAATCCGGACAACGCTCGCCACCTACGTATTACCGCGGCTGCTGACAC</t>
  </si>
  <si>
    <t>GGACTACAAGGGTATCTAATCCTGTTTGCTCCCCACGCTTTCGAGCCTCAGCGTCAGTTACAGTCCAGAGAGTCGCCTTCGCCACTGGTGTTCTTCCTAATCTCTACGCATTTCACCGCTACACTAGGAATTCCACTCTCCTCTCCTGCACTCTAGATAACCAGTTTGGAATGCAGCACCCAAGTTGAGCCCGGGTATTTCACATCCCACTTAATCATCCGCCTACGCTCCCTTTACGCCCAGTAAATCCGGATAACGCTCGCCACCTACGTATTACCGCGGCGGCTGACAC</t>
  </si>
  <si>
    <t>GGACTACTAGGGTATCTAATCCTGTTTGCTCCCCACGCTTTCGCGCCTCAGCGTCAGTTGTCAGCCAGAAAGTCGCCTTCGCCACCGGTGTTCCTCCTAATATCTACGCATTTTACCGCTCCACTAGGAATTCCACTTTCCCCTCTGACACTCAAGATAAACAGTTTCATATGACAATCTGCAGTTGAGCCGCAGGATTTCACATCCGACTTATCTATCCGCCTACACGCCCTTTACACCCAGTAATTCCGGATAACGCTTGCCACCTACGTATTACCGCGGCTGCTGACAC</t>
  </si>
  <si>
    <t>GGACTACACGGGTTTCTAATCCCGTTTGCTCCCCTAGCTTTCGTGCCTCAGCGTCAGTAAAGACCCAGTGAGCCGCTTTCGCCACCGGTGTTCCAGATGATATCAACGCATTTCACCGCTCCACCATCTGTTCCGCTCACCTCTGTCTCACTCCAGCCATATGGTTTCCAATGCCATTCCACGGTTGAGCCGTGGTATTTCACATCAGACCTTCATAGCCGCCTACGCACCCTTTAAGCCCAGTGATTCCGAATAACGTTTGCACCACTCGTATTACCGCGGCTGCTGGCAC</t>
  </si>
  <si>
    <t>GGACTACGGGGGTTTCTAATCCTGTTTGATACCCGCACTTTCGAGCTTCAGCGTCAGTCGCGCTCCCGCAAGCTGCCTTCGCAATCGGGGTTCTTCGTGATATCTAAGCATTTCACCGCTACACCACAAATTCCGCCTGCGTCGTGCGCCCTCAAGCCCGACAGTTCGCGCTGCAGTCCAGTGGTTGGGCCACTGTATTTCACAGCACGCTTGCCGGGCAGCCTACGCTCCCTTTAAACCCAATAAATCCGGATAACGCCCGGACCTTCCGTATTACCGCGGCTGCTGACAC</t>
  </si>
  <si>
    <t>GGACTACGGGGGTTTCTAATCCTGTTTGCTCCCCACGCTTTCGCGCCTCAGCGTCAGTTGTCGTCCAGAAAGTCGCCTTCGCCACCGGTGTTCTTCCTAATCTCTACGCATTTCACCGCTACACTAGGAATTCCACTTTCCTCTCCGATACTCCAGCCTCCCAGTTTCCATCCCATCACGGGGTTAAGCCCCGCACTTTTAAGATGGACTTAAGAAGCCGCCTGCGCGCGCTTTACGCCCAATAATTCCGGACAACGCTTGCCACCTACGTATTACCGCGGCTGCTGACAC</t>
  </si>
  <si>
    <t>GGACTACTAGGGTTTCTAATCCTGTTTGCTCCCCACGCTTTCGCGTCTCAGCGTCACTACAAGCCCAGCAAGTCGCCTTCGCCACTGGTGTTCCTGCGAATATCTACGAATTTCACCTCTACACTCGCAATTCCACTTGCCTCTGCTTGAGTCCAGGTCGCCAGTTTTGAAGGCAGTTCCGAGGTTGAGCCTCGGGATTTCACCCCCAACTTAACGACCCGCCTACACGCGCTTTACGCCCAGTAAATCCGAACAACGCTAGCCCCCTTCGTATTACCGCGGCTGCTGACAC</t>
  </si>
  <si>
    <t>GGACTACAGGGGTATCTAATCCGTTTTGCTCCCCATACTTTCGTACCTCAGCGTCAGTGTTTAGTTAGAAAGAAGCCTTCGCCTTAAGCGGTCTTCCGAGGATCAACAGATTCCATCCCTACTCTCGGAGTTCCTCTTTCCTCCATTACACTCTAGTTTCATAGTTACTGAAAAGCTCTTATTCATTTAGTTCGATACCTTTCAGTCTTATGATACAGCCTACGTACCCTTTAGACCCATTAATGATGAATAATGCTTACCCCTCTCGTATTACCGCGGCGGCTGACAC</t>
  </si>
  <si>
    <t>GGACTACACGGGTATCTAATCCTGTTTGATCCCCACGCCTTCGTGCCTCAGTGTCAGTTGCATCCCAGTAAGCTGCCTTCGCAATCGGAGTTCTGTGTCATATCTATGCATTTCACCGCTACACGACACATTCCGCCTACCTCATTTGCACTCAAGACCTACAGTTTCAACGGCAATCTTACAGTTAAGCTGCAAAATTTCACCACCGACTTATAAATCCACCTACGCACCCTTTAAACCCAATAATTCCGGATAACGCTCGGATCCTCCGTATTACCGCGGCGGCTGGCAC</t>
  </si>
  <si>
    <t>TCCTGCGCTTATTGATATGCTTAAGTTCAGCGGGTATTCCTACCTGATTTGAGGTCGAGCTTTTTGTTGTCTCGCAACACTCGCTCTCGGCCGCCAAGCGTCCCTGAAAAAAAGTCTAGTTCGCTCGGCCAGCTTCGCTCCCTTTCAGGCGAGTCGCAGCTCCGACGCTCTTTACACGTCGTCCGCTCCGCTCCCCCAACTCTGCGCACGCGCAAGATGGAAACGACGCTCAAACAGGCATGCCCCCCGGAATGCCGAGGGGCGCAATGTGCGTTCAAAAACTCGATGACTCAC</t>
  </si>
  <si>
    <t>GGACTACGGGGGTTTCTAATCCTATTTGCTACCCACGCTTTCGTGACTGAGCGTCAGTATCGATCCAGTATATCGCCTTCGCCACTGGTGTTCCTCCATATATCTACGCATTTCACCGCTCCACATGGAATTCCATATACCTCTCTCGTACTCTAGCCTCTCAGTTTCCAAAGCGGACAGTGGTTGAGCCACTGCATTTGACTTCAGACTTAAAAGGCCGCCTGCTCACTCTTTACGCCCAATAATTCCGGATAACGCTTGCCACCTACGTATTACCGCGGCTGCTGACAC</t>
  </si>
  <si>
    <t>GGACTACTAGGGTTTCTAATCCGGTTCGCTCCCCTGGCTTTCGCACATGAGCGTCAGTCGCGGGCCAGGAAGCCGCCTTCGCCACTGGCGTTCCTCCCGATATCTACGCATTTCACCGCTACACCGGGAATTCCACTTCCCTCTCCCGCACTCCAGTGCGCCAGTTTCGATTGCAAGGTCACGGTTGAGCCGTAACTTTACACCCCCGACTTGGCGCACCGCCTGCATGCCCTTTACGCCCAGTAATTCCGGACAACGCTCGCCCCCTACGTTTTACCGCGGCTGCTGACAC</t>
  </si>
  <si>
    <t>GGACTACGGGGGTATCTAATCCTGTTTGCTCCCCACGCTTTCGCACCTCAGCGTCAGTTATGGACCAGTTAGCCGCCTTCGCCACTGGTGTTCCTGCGAATATCTACGAATTTCACCTCTACACTCGCAATTCCACTAACCTCTTCCATACTCAAGATACCCAGTATCAAAGGCAGTTCCGCAGTTGAGCTGCGGGATTTCACCCCTGACTTAAATATCCGCCTACGTGCGCTTTACGCCCAGTAATTCCGAACAACGCTAGCCCCCTTCGTATTACCGCGGCTGCTGACAC</t>
  </si>
  <si>
    <t>GGACTACGAGGGTATCTAATCCCGTTTGCTCCCCTAGCTTTCGCGCCTCAGCGTCAGTGTCGGTCCAGAAAGCCGCCTTCGCCACTGGTGTTCCTCCGGATATCTACGCATTTCACCGCTACACCCGGAATTCCGCTTTCCTCTCCCGAACTCGAGCCCTACAGTATCCCGTGCAGATCCTCAGTTAAGCCGAGGGCTTTCACACGAGACTTATAGGGCCGCCTACGCGCCCTTTACGCCCAGTAATTCCGAACAACGCTTGCCACCTCTGTATTACCGCGGCTGCTGACAC</t>
  </si>
  <si>
    <t>GGACTACGGGGGTTTCTAATCCTGTTTGCTCCCCACGCTTTCGTACCTCAGCGTCAGTTTGTGTCCAGAAAGTCGCCTTCGCAACTGGTATTCCTCCTAATATCTACGCATTTCACCGCTACACTAGGAATTCCACTTTCCTCTCCACTACTCAAGTCTAACAGTTTCAAATGCTTTATGGGGTTGAGCCCCACGCTTTAACATCTGACTTGCTAAACCGCCTACGTACCCTTTACGCCCAATAATTCCGGACAACGCTCGCACCATACGTATTACCGCGGCTGCTGGCAC</t>
  </si>
  <si>
    <t>GGACTACTAGGGTTTCTAATCCCGTTCGCTCCCCTGGCTTTCGTGCCTCAGCGTCAGAACAGCCCCAGTGCACCGCTTTCGCCTCTGGTGTTCCTTCCGATATCAACACATTTCACCGCTCCACCGGAAGTTCCGTGCACCTCTAGCTGACTCCAGCCCTCCAGTTTCAAGCGCAGTTCCACAGTTGAGCTGTGGGATTTCACACCTGACTTGAAAGGCCGCCTACGCACCCTGTAAGCCCAGTGATTCCGAATAACGTTCGCACAGTTCGTATTACCGCGGCTGCTGACAC</t>
  </si>
  <si>
    <t>GGACTACCAGGGTATCTAATCCTGTTTGCTCCCCACGCTTTCGCACCTCAGTGTCAGTATCAGTCCAGGTGGTCGCCTTCGCCACTGGTGTTCCTTCCTATATCTACGCATTTCACCGCTACACAGGAAATTCCACCACCCTCTACCGTACTCTAGCTTGCCAGTTTTGGATGCAGTTCCCAGGTTGAGCCCGGGGCTTTCACATCCAACTTAACAAACCACCTACGCGCGCTTTACGCCCAGTAATTCCGATTAACGCTTGCACCCTCTGTATTACCGCGGCGGCTGACAC</t>
  </si>
  <si>
    <t>GGACTACCAGGGTTTCTAATCCTGTTTGATTCCCGCACTTTCGAGCTTCAGCGTCAGATGCGCTCCCGCAAGCTGCCTTCGCAATCGGGGTTCTTCGTGATATCTAAGCATTTCACCGCTACACCACAAATTCCGCCTGCGTCGTGCGCCCTCAAGCTCTCCAGTTCGCGCTGCAGTGCAGATGTTGGGCACCTGCATTTCACAACACGCTTAAAGAGCGGCCTACGCTCCCTTTAAACCCAATAAATCCGGATAACGCCCGGACCTTCCGTATTACCGCGGCTGCTGACAC</t>
  </si>
  <si>
    <t>GGACTACCCGGGTTTCTAATCCCGTTCGCTCCCCTAGCTTTCGTACCTCAGCGTCAGAAGAGACCCAGTAAGCCGCTTTCGCCACCGGTGTTCCTGATGATATCAACGCATTTCACCGCTCCACCATCAGTTCCGCTTACCCCTGTCTCCCTCAAGCCAAGCAGTATGAAGCGCAGTTCCTCGGTTGAGCCGAGGGATTTCACACCTCACTTACTTGGCCGCCTACGCACCCTTTAAGCCCAGTAATTCCGAATAACGTTTGTACGGTTCGTATTACCGCGGCTGCTGACAC</t>
  </si>
  <si>
    <t>GGACTACTCGGGTTTCTAATCCCGTTTGCTCCCCTGGCTTTCGCGCATCAGCGTCAGAAAAGGACCAGCAATTCGCTTTCGCCACAGGCGTTCCTGTCGATATCAACGCATTTCTCCGCTCCACCGACAGTTCCAATTGCCCCTTCCTTCCTCGAGCCGCAGTGGTATCGAGGGCAGTCCCCCAGTTAAGCTGGGGGATTTCACCCGCGACCCGCTCGGCCGCCTACGCGCCCTTTAAGCCCAGTGATTCCGAATAACGTTTGGACGGTTCGTCTTACCGCGGCTGCTGGCAC</t>
  </si>
  <si>
    <t>GGACTACTAGGGTTTCTAATCCTGTTTGCTCCCCCTGCTTTCGCGCCTCAGCGTCAGTAGCGTTCCAGAGATCCGCCTTCGCCACCGGTGTTCTGCATGATATCAACGCATTTCACCGCTACACCATGCATTCCGATCTCCCCTCCCGCACTCCAGCCGGGCAGTTTCGGGCGCACTTCATGGGTTGGGCCCATGGATTTCACACCCGACACGACCGGCCGCCTACGCGCCCTTTACGCCCAGTAAATCCGAACAACGCTCGCCACCTCTGTATTACCGCGGCGGCTGACAC</t>
  </si>
  <si>
    <t>GGACTACCAGGGTATCTAATCCCGTTCGCTCCCCTGGCTTTCGAGCCTCAGCGTCAGTTACAGTCCAGAAAGTCGCCTTCGCCACTGGTGTTCCTCCTAATATCTACGCATTTCACCGCTACACTAGGAATTCCACTTTCCTCTCCTGCACTCAAGAAAGATAGTTTCGATCCCATCACGGGGTTGAGCCCCGCACTTTTAAGACCGACTTACCTTCCCGCCTGCGCTCCCTTTACGCCCAATAATTCCGGACAACGCTTGCCACCTACGTATTACCGCGGCTGCTGACAC</t>
  </si>
  <si>
    <t>GGACTACAGGGGTATCTAATCCCGTTCGCTCCCCACGCCTTCGCGCCTCAGCGTCAGGTCCGGCCCAGCTGGCCGCCTTCGCCACGGGTGTTCTTCCCGATCTCTACGCATTTCACCACTACACCGGGAGTTCCACCAGCCCCTGCCGACCTCAAGCTCGCCAGTCCCCGACGACCCTCCCCGGTTGAGCCGGGGGCTTTCACGTCAGGCTTGACGAGCCGCCTGCGCGCGCTTTACGCCCAGTAACTCCGGACAACGCTCGGCCCCTACGTATTACCGCGGCTGCTGACAC</t>
  </si>
  <si>
    <t>GGACTACGGGGGTTTCTAATCCTGTTTGCTCCCCACGCTTTCGCACTTCAGCGTCAGTTCCGGACCAGGTGGCCGCCTTCGCCACCGGTGTTCCTCCGAATATCTACGAATTTCACCTCTACACTCGGAATTCCACCACCCTCTTCCGGACTCAAGCCAAGCAGTCTGAAGCGCCGTCCCCAGGTTGAGCCCAGGACTTTCACGCCTCACTTGCCAAGCCGCCTACGCGCGCTTTACGCCCAGTAATTCCGAACAACGCTAGCCCCTTCCGTATTACCGCGGCTGCTGACAC</t>
  </si>
  <si>
    <t>GGACTACAAGGGTATCTAATCCTGTTTGATCCCCACACTTTCGTGCATCAGCGTCAATAATGGCTTTGTGAGCTGCCTTCGCAATCGATATTCTGTGTGATATCTAAGCATTTCACCGCTACACCACACATTCCACCCACAGCAACCATATTCAAGCCTGACAGTATCAACGGCACCCTTTCAGTTAAGCTGAAATATTTCACCGCTGACTTATCAAACCGCCTACGCACCCTTTAAACCCAATAAATCCGGATAACGCTTGCATCCCCCGTATTACCGCGGCGGCTGACAC</t>
  </si>
  <si>
    <t>GGACTACGCGGGTTTCTAATCCCGTTTGCGCCCCAGGGCTTCGTCCCTCACCGTCGGATCCGTTCTAGTCAGACGCCTTCGCCACCGGTGGTCCTTCCAGGATTACAGGATTTTACCCCTACCCCAGAAGTACCTCTGACCTCTCCCGGTCCCAAGTCTTCCAGTCTCCTCGGAAGTCGGACAGTTAAGCTGCCCGATTTGCCCAAAGATTTAAAAGACCGGCTACGGACGTTTTAGGCTCAATAATATCGACCACCACTAGGGGCGCGGGTATTACCGCGGCTGCTGACAC</t>
  </si>
  <si>
    <t>GGACTACCGGGGTTTCTAATCCTGTTTGCTCCCCACGCTTTCGCGCCTCAGCGTCAGAAACGAGCCAGTGAGCCGCCTTCGCCACCGGTGTTCTTCCCAATATCTACGAATTTCACCTCTACACTGGGAATTCCACTCACCTCTCTCGTCCTCTAGCTCGACAGTCTTGAAGGCCATTCCCGGGTTGAGCCCGGGGATTTCACCCCCAACTTATCGAACCGCCTGCGCGCGCTTTACGCCCAGTAATTCCGAACAACGCTAGCCCCCTTCGTATTACCGCGGCGGCTGGCAC</t>
  </si>
  <si>
    <t>GGACTACCAGGGTTTCTAATCCTGTTTGCTCCCCACGCTTTCGCACCTCAGCGTCAGTATCGAGCCAGTGAGCCGCCTTCGCCACTGGTGTTCCTCCGAATATCTACGAATTTCACCTCTACACTCGGAATTCCACTCACCTCTCTCGACCTCAAGACCGGGAGTTTCAAAGGCAGTTCCAAGGTTGAGCCCTGGGATTTCACCTCTGACTTTCCAGTCCGCCTACGTGCGCTTTACGCCCAGTAATTCCGAACAACGCTAGCCCCCTCCGTATTACCGCGGCTGCTGGCAC</t>
  </si>
  <si>
    <t>GGACTACGGGGGTATCTAATCCTGTTTGCTCCCCACGCTTTCGAGCCTCAGCGTCAGTTACAGACCAGAGAGTCGCCTTCGCCACTGGTGTTCCTCCATATATCTACGCATTTCACCGCTACACATGGAATTCCACTCTCCTCTTCTGCACTCAAGTTCCCCAGTTTCCAATGACCTTCCACGGTTGAGCCGTGGGCTTTCACATCAGACTTAAGGAACCGCCTGCGCTCGCTTTACGCCCAATAAATCCGGACAACGCTTGCCACCTACGTATTACCGCGGCGGCTGGCAC</t>
  </si>
  <si>
    <t>GGACTACGGGGGTTTCTAATCCTGTTTGCTCCCCACGCTTTCGCGCCTCAGCGTCAGTTAATGTCCAGCAGACCGCCTTCGCCACTGGTGTTCCTCCTCATATCTACGCATTTCACCGCTACACGAGGAATTCCGTCTGCCTCTCCATCACTCAAGAACTACAGTTTCAAATGCAGGCTATGGGTTGAGCCCATAGTTTTCACATCTGACTTGTAATCCCGCCTACACGCCCTTTACACCCAGTAAATCCGGATAACGCTTGCCACCTACGTATTACCGCGGCTGCTGGCAC</t>
  </si>
  <si>
    <t>GGACTACCAGGGTTTCTAATCCTGTTTGCTCCCCACGCTTTCGTGCCTCAGTGTCAGTTACAGTCCAGAAAGCCGCCTTCGCTACTGGTGTTCCTCCTAATATCTACGCATTTCACCGCTACACTAGGAATTCCACTTTCCTCTCCTGCACTCAAGTTTCCCAGTTTCAAGAGCTTACTACGGTTGAGCCGTAGCCTTTCACTCCTGACTTAAGAAACCACCTACGCACCCTTTACGCCCAGTAAATCCGGATAACGCTAGCCCCCTACGTATTACCGCGGCGGCTGACAC</t>
  </si>
  <si>
    <t>GGACTACCAGGGTTTCTAATCCCGTTCGCTCCCCTAGCTTTCGTATCTCAGCGTCAGAAGAGACCCAGTAAGCCGCTTTCGCCACTGGTGTTCCTGATGATATCAACGCATTTCACCGCTCCACCATCAGTTCCGCTTACCTCTGTCTCCCTCGAGCCCCACAGTATCGGGCGCAGTTCCTCGGTTGAGCCGAGGGCTTTCACACCCGACTTGAAGGGCCGCCTACATACCCTTTAAGCCCAATAAATCCGAATAACGTTTGGACGGTTCGTATTACCGCGGCTGCTGACAC</t>
  </si>
  <si>
    <t>GGACTACGGGGGTTTCTAATCCCGTTTGCTACCCTAGCTTTCGCGTCTGAGTGTCAGGAATGGTCCAGGAGGCCGCCTTCGCCACTGGTGTTCCTCCAGATATCTGCGCATTCCACCGCTACACCTGGAATTCCACCTCCCTCTACCATCCTCTAGCTCTGTAGTTTAGAACGGCCTCTCCCAGTTGAGCCGGGAGCTTTCACGCCCTACTTACAAAACCACCTACACGCGCTTTACGCCCAGTAAATCCGGATAACGTTCGCCTCCTACGTGTTACCGCGGCTGCTGACAC</t>
  </si>
  <si>
    <t>GGACTACACGGGTATCTAATCCTGTTTGCTCCCCATGCTTTCGTACCTCAGTGTCAGTATTAGGCCAGATGGCTGCCTTCGCCATCGGTATTCCTCCAGATCTCTACGCATTTCACCGCTACACCTGGAATTCTACCATCCTCTCCCATACTCTAGTCTCCCAGTATCGAATGCAATTCCTAAGTTAAGCTCAGGGATTTCACATCCGACTTAAAAGACCACCTACGCACGCTTTACGCCCAGTAAATCCGATTAACGCTTGCACCCTCTGTATTACCGCGGCTGCTGGCAC</t>
  </si>
  <si>
    <t>GGACTACTGGGGTATCTAATCCTGTTTGCTCCCCACGCTTTCGCACCTCAGCGTCAATACTTGTCCAGTCAGTCGCCTTCGCCACTGGTGTTCTTCCGAATATCTACGAATTTCACCTCTACACTCGGAATTCCACTGACCTCTCCAAGATTCTAGTCACCTAGTTTCAAAGGCAGTTCCGGGGTTGAGCCCCGGGCTTTCACCTCTGACTTGAGTAACCGCCTACGCGCGCTTTACGCCCAGTAATTCCGAACAACGCTAGCTCCCTCCGTATTACCGCGGCTGCTGACAC</t>
  </si>
  <si>
    <t>GGACTACGCGGGTATCTAATCCTGTTTGCTCCCCACGCTTTCGTGCATGAGCGTCAGTACAGGCCCAGGGGACTGCCTTCGCCATCGGTGTTCCTCCGCATATCTACGCATTTCACTGCTACACGCGGAATTCCATCCCCCTCTGCCGTACTCGAGCCTTGCAGTCACAAATGCAGTTCCCAGGTTAAGCCCGGGGATTTCACATCTGTCTTGCAAAGCCGCCTGCGCACGCTTTACGCCCAGTAATTCCGATTAACGCTTGCACCCTACGTATTACCGCGGCGGCTGACAC</t>
  </si>
  <si>
    <t>GGACTACCAGGGTTTCTAATCCCGTTCGCTCCCCTGGCTTTCGTGCCTCAGCGTCAGAAAGGTCCCAGAGAGCCGCTTTCGCCACCGGTGTTCCTGATGATATCAACGCATTTCACCGCTCCACCATCAGTTCCGCTCTCCTCTGACCCCCTCAAGACATACGGTTTCAAACGCAATTCCACGGTTGAGCCGTGGGATTTCACATCTGACCTGCATGCCCGCCTACGCACCCTTTAAGCCCAGTGATTCCGAATAACGTTTGCACAACTCGTATTACCGCGGCTGCTGACAC</t>
  </si>
  <si>
    <t>GGACTACACGGGTTTCTAATCCTGTTTGCTCCCCACGCTTTCGAGTCTTAGTGTCAGAAACCGTCCAGATAGCCGCCTTCGCCACTGGTGTTCTTCCCAATCTCTACGTATTTCACCACTACACTGGGAATTCCACTATCCTCTCCGGTCCTCTAGTCATCCAGTCCTGAATGCATTTCTTGAGTTGAGCTCAAGGCTTTCACATCCAACTTGGACAACCACCTACACTCGCTTTACGCCCAGTAATTCCGAACAACGCTAGCCCCCTTCGTCTTACCGCGGCTGCTGACAC</t>
  </si>
  <si>
    <t>GGACTACGGGGGTTTCTAATCCCGTTTGCTCCCCTGGCTTTCGCTCCTCAGCGTCAGGGGTAGACCAGAAAGCCGCCTTCGCCACTGGTGTTCCTCCCGATATCTACGCATTTCACCGCTACACCGGGAATTCCGCTTTCCTCTTCTACCCTCAAGTCCGGGAGTTTCAGCTGGCCCTACCAGGTTGAGCCTGGTGATTTCACAGCTGACTTTCAGGACCGCCTACGAGCGCTTTACGCCCAATGATTCCGGACAACGCTTGCTCCTTATGTATTACCGCGGCTGCTGGCAC</t>
  </si>
  <si>
    <t>GGACTACGGGGGTTTCTAATCCTGTTTGCTCCCCACGCTTTCGAGCCTCAACGTCAGTTACAGTCCAGTAAGCCGCCTTCGCCGCCGGTGTTCCTCCTAATATCTACGCATTTCACCGCTACACTAGGAATTCCGCTTACCTCTCCTGCACTCTAGCTAAACAGTTTCCAAAGCAATTCCCGGGTTGAGCCCGGGGCTTTCACTTCAGACTTGCTTTGCCGTCTACGCTCCCTTTACACCCAGTAAATCCGGATAACGCTTGCCCCCTACGTATTACCGCGGCGGCTGACAC</t>
  </si>
  <si>
    <t>GGACTACGGGGGTATCTAATCCTGTTTGCTACCCATGCTTTCGAGCCTCAGCGTCAGTTACAGACCAGATAGCCGCCTTCGCCACTGGTGTTCCTTCATATATCTACGCATTTCACCGCTACACATGAAGTTCCACTATCCTTTTCTGCACTCAAGTTTATCAGTTTCCGATGCACTTCTCCGGTTAAGCCGAAGGCTTTCACATCAGACTTAATAAACCGCCTGCGCTCCCTTTACGCCCAATAAATCCGGACAACGTTTGCCACCTACGTATTACCGCGGCTGCTGACAC</t>
  </si>
  <si>
    <t>GGACTACTAGGGTTTCTAATCCTGTTTGCTCCCCACGCTTTCGCGCCTCAGCGTCAGTTGCGGACCAGTGAGCCGCCTTCGCCACTGGTGTTCTTCCCAATATCTACGAATTTCACCTCTACACTGGGAATTCCACTCACCTCTTCCGCACTCGAGCACTCCAGTCTTAAGCGCAATTCCCAGGTTGAGCCCGGGGCTTTCACGCCTAACTTGGAGCGCCGCCTACGCGCCCTTTACGCCCAGTAACTCCGAACAACGCTCGCCCCCTTCGTATTACCGCGGCTGCTGGCAC</t>
  </si>
  <si>
    <t>GGACTACGGGGGTTTCTAATCCCGTTTGCTCCCCTGGCTTTCGTGCCTCAGCGTCAGACAAGCTCCAGTATGCCGCTTTCGCCTCTGGTGTTCCTTCCGATATCAACACATTTCACCGCTCCACCGGAAGTTCCGCATACCTCTAGCTCACTCCAGCAATGCAGTTTCAAGCGCTGTTCCACGGTTGAGCCGTGGGCTTTCACACCTGACTTGCATCGCCGCCTACGCACCCTGTAAGCCCAGTGATTCCGAATAACGTTCGCACAGTTCGTATTACCGCGGCGGCTGGCAC</t>
  </si>
  <si>
    <t>GGACTACTAGGGTTTCTAATCCTGTTTGCTCCCCACGCTTTCGTGCCTCAACGTCAGGAATGAGCTAAGAAGCTGCCTTCGCCATCGGTGTTCCTCTCGAGATCTACGCATTTTACCGCTACTCCGAGAATTCCACTTCTCTCTCTCATCCTCTAGCATATCAGTTTCTACCGCTGGACCCCGGTTAGGCCGAAGAATTTAACAGTTGACTTAATATACCGTCTACGCACCCTTTACGCCCAATAATTCCGAATAACGCTTGCACCCCTCGTATTACCGCGGCGGCTGACAC</t>
  </si>
  <si>
    <t>GGACTACGGGGGTATCTAATCCTGTTCGCTCCCCATGCTTTCGCTCCTCAGCGTCAGTAATGGCCCAGAGATCTGCCTTCGCCATCGGTGTTCCTCCTGATATCTGCGCATTCCACCGCTACACCAGGAATTCCAATCTCCCCTACCACACTCTAGTCTGCCCGTACCCACTGCAGACCCGAGGTTGAGCCTCGGGATTTCACAGCAGACGCGACAAACCGCCTACGAGCTCTTTACGCCCAATAATTCCGGACAACGCTTGCACCCTACGTATTACCGCGGCTGCTGGCAC</t>
  </si>
  <si>
    <t>GGACTACTGGGGTATCTAATCCCGTTCGCTACCCTAGCTTTCGCGCCTCAGTGTCAGAAGAGATCCAGTAGCCCGCTTGCGCCTCTGGCGTTCCTACCGATATCAACGCATTTCACCGCTCCACCGGTAGTTCCGGCTACCTCTATCTCGCTCTAGCCCATCAGTATCAGGGGCAGTTCTCCGGTTAAGCCGAAGTATTTCACCCCTGACTTGACAGACCACCTACGCGCCCTTTAAGCCCAGTGATTCCGAATAACGTTCGCACGGTTCGTCTTACCGCGGCGGCTGACAC</t>
  </si>
  <si>
    <t>GGACTACCAGGGTATCTAATCCCGTTTGCTACCCTAGCTTTCGCGTCTGAGTGTCAGGAATGGTCCAGGAGGCCGCCTTCGCCACTGGTGTTCCTCCAGATATCTGCGCATTCCACCGCTACACCTGGAATTCCACCTCCCTCTACCATCCTCTAGCTCTGCAGTTTAGAACGGCATCTCCCAGTTGAGCCGGGAGCTTTCACGCCCTACTTACAGAACCACCTACACGCGCTTTACGCCCAGTAAATCCGGATAACGTTTGCCTCCTACGTGTTACCGCGGCGGCTGGCAC</t>
  </si>
  <si>
    <t>GGACTACGCGGGTTTCTAATCCTGTTTGCTCCCCACGCTTTCGCGTCTCAGCGTCAGTACCGTCCCAGAGACCCGCCTTCGCCACCGGTGTTCTTCCTGATATCTGCGCATTTCACCGCTACACCAGGAATTCCAGTCTCCTCTTCCGGACTCAAGCCAACCAGTTTCCAGTGCAGACCCGGGGTTGAGCCCCGGGCTTTCACACCGGACTTGGATGGCCGCCTACACGCGCTTTACGCCCAATGATTCCGGACAACGCTCGCCCCCTACGTATTACCGCGGCTGCTGACAC</t>
  </si>
  <si>
    <t>GGACTACGAGGGTATCTAATCCTGTTTGATACCCACACTTTCGAGCATCAGCGTCAGTTACAGTCCAGCAAGCTGCCTTCGCAATTGGAGTTCTTCGTGATATCTAAGCATTTCACCGCTACACCACGAATTCCGCTTACCTCTACTGCACTCAAGGCACCCAGTATCAACTGCAATTTCACGGTTGAGCCGTAAACTTTCACAACTGACTTAAGTACCCGCCTACGCTCCCTTTAAACCCAATAAATCCGGATAACGCTCGGATCCTCCGTATTACCGCGGCTGCTGACAC</t>
  </si>
  <si>
    <t>GGACTACGGGGGTTTCTAATCCTGTTTGCTACCCACGCTTTCGAGCCTCAGCGTCAGTTACAGACCAGAGAGCCGCCTTCGCCACTGGTGTTCTTCCATATATCTACGCATTCCACCGCTACACATGGAGTTCCACTCTCCTCTTCTGCACTCAAGTTTACCGGTTTCCGATGCACTTCCTCGGTTGAGCCGAGGGCTTTCACATCAGACCTAATAAACCGCCTGCACTCGCTTTACGCCCAATAAATCCGGATAACGCTTGCCACCTACGTATTACCGCGGCTGCTGACAC</t>
  </si>
  <si>
    <t>GGACTACGCGGGTTTCTAATCCTGTTCGCTCCCCACGCTTTCGCTCCTCAGCGTCAGTTACTGCCCAGAGACCCGCCTTCGCCACCGGTGTTCCTCCTGATATCTGCGCATTCCACCGCTACACCAGGAATTCCAGTCTCCCCTGCAGTACTCAAGTCTGCCCGTATCGCCCGCACGCCCACAATTGAGTTGTGAGTTTTCACGAACAACGTGACAAACCACCTACGAGCTCTTTACGCCCAGTAATTCCGGACAACGCTCGCACCCTACGTATTACCGCGGCGGCTGGCAC</t>
  </si>
  <si>
    <t>GGACTACTAGGGTTTCTAATCCTGTTTGCTCCCCACGCTTTCGCACCTCAGTGTCAGTATCAGTCCAGGTGGTCGCCTTCGCCACTGATGTTCCTTCCTATATCTACGCATTTCACCGCTACACAGGAAATTCCACCACCCTCTACCGTACTCTAGCTCGCCAGTTTTGAAAGCAATTCCCAGGTTGAGCCCGGGGCTTTCACTTCCAACTTAACGAACCACCTACGCGCGCTTTACGCCCAGTAATTCCGATTAACGCTTGCACCCTTCGTATTACCGCGGCTGCTGACAC</t>
  </si>
  <si>
    <t>GGACTACGGGGGTTTCTAATCCTGTTTGCTCCCCTTGCTCTCGCGCCTCAGCGTCAGATATAAACTAGAAAATCGCTTTCGCCACAGGTGTTCCTCCACATATCTACGCATTTCACCGCTACATGTGGAATTCCATTTTCTCCGTCTATCCTCAAGATTGGCAGTTTCAAATGCAGCTCCGGAATTGAGCTCCGGAATTTCACATCTGACTTACCGACCCGCCTACGCGCCCTTTACACCCAATAAATCCGATTAATGCTTGCACCCTCCGTATTACCGCGGCTGCTGACAC</t>
  </si>
  <si>
    <t>GGACTACGAGGGTTTCTAATCCTGTTTGATCCCCACGCTATCGTGCCTCAGCGTCAGTGACACTCCAGTAAGCTGCCTACGCAATTGGTGTTCTGTGTAATATCTATGCATTTCACCGCTACACTACACATTCCGCCTACCTCTACTGTACTCAAGACTAACAGTTTCAATGGCAATTTTACAGTTAAGCTGCAAACTTTCACCACTGACTTATCAGCCCGCCTACGCACCCTTTAAACCCAATAAATCCGGATAACGCTCGGATCCTCCGTATTACCGCGGCGGCTGACAC</t>
  </si>
  <si>
    <t>GGACTACCAGGGTTTCTAATCCTGTTTGCTACCCACGCTCTCGCGTCTCAGCGTCAGTATAGGGCCAGAAAGTCGCCTTCGCCGCCGGTGTTCCTCCTGATATCTACGAATTTCACCTCTACACCAGGAATTCCACTTTCCTCTCCCCTACTCAAGCCGAACAGTTTCAAATGCCCTTCCCGGGTTAAGCCCGGGGCTTTCACATCTGACTTGCTCAGCCGCCTACACGCGCTTTACGCCCAATAATTCCGAACAACGCTTGCACCCCCCGTATTACCGCGGCTGCTGGCAC</t>
  </si>
  <si>
    <t>GGACTACTGGGGTATCTAATCCTGTTCGCTCCCCATACTTTCGAGCCTCAGCGTCAGTTACAGACCAGACAGCCGCCTTCGCCACTGGTGTTCTTCCATATATCTACGCATTTCACCGCTACACATGGAGTTCCACTGTCCTCTTCTGCACTCAAGTTTCCCAGTTTCTAATGCACTTCTTCGGTTAAGCCGAAGGCTTTCACATCAGACTTAAAAAACCGCCTGCGCTCGCTTTACGCCCAATAAATCCGGACAACGCTTGCCACCTACGTATTACCGCGGCGGCTGGCAC</t>
  </si>
  <si>
    <t>GACTACTAGGGTATCTAATCCCGTTCGCTCCCCACGCTTTCGTTCCTCAGTGTCTGGTCATGCCCAGAAGACTGTCTTCACCATTGGCGTTCCTTACAATATCTACGCATTTCACTGCTACACTGTAAGTTCCATCTTCCCCTGCATGCCTCGAGTTATGCAGTTTTGGATACATTCCCTTGGTTGAGCCAAGGTCTTTAATACCCAACTTACAAAACCACCTACGAACTCTTTACGCCCAGTGAATCCGGGTAATGTTTGCACCCTACGTATTACCGCGGCGGCTGGCAC</t>
  </si>
  <si>
    <t>GGACTACGAGGGTTTCTAATCCCGTTTGCTCCCCTGGCTTTCGCGCCTCAGTGTCAGAAGAGATCCAGCGACGCCCCTTCGGCTCTGGCGTTCCTACCAATATCAACGCATTTCACCGCTCCACTGGTAGTTCCCGTCGCCTCTATCTCCCTCGAGCCTTCCAGTATCGGGGGCAATTTTCCGGTTGAGCCGAAAGATTTCACCCCCGACTTGGCTAGCCACCTACGCGCCCTTTAAGCCCAGTGATTCCGAACAACGTTCGCACGGTTCGTCTTACCGCGGCTGCTGGCAC</t>
  </si>
  <si>
    <t>GGACTACCGGGGTTTCTAATCCCGTTTGCTACCCTAGCTTTCGTGCCTCAGCGTCAGACAAGACCCAGTGAGCCGCCTTCGCCACCGGTGTTCCTGATGATATCAACACATTTCACCGCTCCACCATCAGTTCCGCTCACCTCTGTCTCACTCAAGCCTAGTGGTTTGAAGCGCCATTCCTCGGTTGAGCCGAGGGATTTCACACCCCACCTTCTAGGCCGCCTACGCACTCTTTAAGCCCAGTAATTCCGAATAACGTTCGTCCGGCTCGTCTTACCGCGGCGGCTGACAC</t>
  </si>
  <si>
    <t>GGACTACTAGGGTTTCTAATCCTGTTCGCTACCCATGCTTTCGAGCCTCAGCGTCAGTTGCAGACCAGACAGCCGCCTTCGCCACTGGTGTTCTTCCATATATCTACGCATTTCACCGCTACACTAGGAATTCCGCTTTCCTCTCCGATACTCTAGCATCGCAGTTTCGGTCCCCTCACGGGGTTAAGCCCCGCACTTTTAAGACCGACTTACGACGCCGCCTGCGCGCCCTTTACGCCCAATAATTCCGGACAACGCTTGCCACCTACGTATTACCGCGGCGGCTGGCAC</t>
  </si>
  <si>
    <t>GGACTACGGGGGTTTCTAATCCTATTTGCTCCCCACGCTTTCGTGCCTCAGCGTCAGTTACTGTCTAGAAAGCCGCCTTCGCCACCGGTATTCCTCCATATATCTACGCATTTTACCGCTACACATGGAATTCTACTTTCCTCTCCAGTACTCTAGCCTCCCAGTATCTAAGGCTTTATGGGGTTAAGCCCCACGCTTTCACCTTAAACTTAAAAGGCCGCCTACGCACCCTTTACGCCCAATAATTCCGGATAACGCTCGCCACCTACGTATTACCGCGGCGGCTGACAC</t>
  </si>
  <si>
    <t>GGACTACAGGGGTATCTAATCCTGTTTGATCCCCACGCCTTCGTGCATGAGCGTCAGTTATGGAATGGCAAGCTGCCTACGCGATAGGAGTTCCTCGTGATATCTATGCATTTCACCGCTACACCACGAATTCCGCCTGCCCCACCCACACTCAAGGTAACCAGTTTCGATGGCAAGCCCGGGGTTGAGCCCCGGGATTTCACCACCGACTTAATAACCCGCCTGCGCACCCTTTAAACCCAATAAATCCGGATAACGCTCGGATCCTCCGTATTACCGCGGCGGCTGGCAC</t>
  </si>
  <si>
    <t>GGACTACTAGGGTTTCTAATCCTGTTCGCTCCCCACACTTTCGCTCCTCAGCGTCAGAACATGCCCAGAGAACCGCCTTCGCCACCGGTGTTCCTCCTGATATCTGCGCATTTCACCGCTACACCAGGAATTCCATTCTCCCCTGCATGCCTCCAGTCTGCCCGTATCGAAAGCAAGCACCGAGTTAAGCCCGGTGTTTTCACTCCCGACGCAACAGACCGCCTACGAGCCCTTTACGCCCAATAATTCCGGACAACGCTCGCACCCTACGTATTACCGCGGCTGCTGGCAC</t>
  </si>
  <si>
    <t>GGACTACCAGGGTTTCTAATCCTGTTTGCTCCCCACGCTTTCGCGTCTCAGCGTCAGTTGTCGTCCAGAAAGTCGCCTTCGCCACCGGTGTTCCTCCTGATATCTACGCATTTCACCGCTACACCAGGAATTCCACTTTCCCCTCCGACACTCAAGATACGCAGTTTCAGATGCAGTTCCGCGGTTGAGCCGCGGGATTTCACATCTGACTTGCATACCCGCCTACACGCCCTTTACACCCAGTAAATCCGGACAACGCTTGCCACCTACGTATTACCGCGGCGGCTGACAC</t>
  </si>
  <si>
    <t>GGACTACTCGGGTTTCTAATCCTGTTTGCTCCCCACACTTTCGCGCATCAGCGTCAGTTACAGTCCAGCCACCCGCCTTCGCCACTGGTGTTCCTCCCGATCTCTACGCATTTCACCGCTACACCGGGAATTCCGATGACCTCTCCTGCACTCAAGCAATATAGTTTCCAAAGCAATTCCTAACTTGAATTTAGGACTTTCACTTCAGACTTATGTCGCCGCCTACGCGCCCTTTACGCCCAATCATTCCGGACAACGCTCGCCCCCTACGTATTACCGCGGCTGCTGGCAC</t>
  </si>
  <si>
    <t>GGACTACGGGGGTATCTAATCCTGTTTGCTCCCCACGCTTTCGCACCTGAGCGTCAGTCTTTGTCCAGGGGGCCGCCTTCGCCACCGGTATTCCTCCAGATCTCTACGCATTTCACCGCTACACCTGGAATTCTACCCCCCTCTACAAGACTCTAGCTGGACAGTTTTAAATGCAATTCCCAGGTTGAGCCCGGGGCTTTCACATCTAACTTATCCAACCGCCTGCGTGCGCTTTACGCCCAGTAATTCCGATTAACGCTTGCACCCTCCGTATTACCGCGGCGGCTGGCAC</t>
  </si>
  <si>
    <t>GGACTACTCGGGTTTCTAATCCCGTTCGCTCCCCATGCTTTCGCACTCCAGCGTCGGTAGGGACCCAGAGAGCTGCCTTCGCTTTTGGCGTTCCTTCGTAGATTTGCGGATTTAACCCCTACACACGAAATTCCACTCTCCTCTGTCTCACTCAAGTGAATTGGTTTCGAGAGCATTCCACCAGTTTTTGGCGACTTTCACTTTCAACCCGATTCACCGCCTACGTGCCCTTTACGCCCAGTCATTCCGAAGAACACTCGCCCCCCCCGTCTTACCGCGGCGGCTGGCAC</t>
  </si>
  <si>
    <t>GGACTACGGGGGTTTCTAATCCTGTTCGCTACCCACGCTTTCGCGTCTCAGCGTCAGGACAGGCCCAGAGAGCCGCCTTCGCCACAGGGGTTCTTCCTGATCTCTACGCATTCCACCGCTACACCAGGAATTCCACTCTCCTCTGCCTGCCTCCAGGTGACCAGTCCCCACGGCACTCTTGGGGTTGAGCCCCAACCTTTCACCACAGGCTTGATCACCCGCCTACACGCGCTTTACGCCCAATAAATTCGGACAACGCTCGCCCCCTCCGTATTACCGCGGCGGCTGACAC</t>
  </si>
  <si>
    <t>GGACTACAGGGGTTTCTAATCCCGTTTGCTCCCCTGGCTTTCGCGCCTCAGCGTCAGTTGCTGCCCAGCAAGTCGCCTTCGCCACCGGTGTTCTTCCCAATATCTACGCATTTCACCGCTACACTGGGAATTCCACTTGCCTCTACAGCACTCCAGCACTGCAGTCTCAACCGCATGCCCGGGTTAAGCCCAGACATTTCACAGCTGACTTGCAGCACAGCCTGCGCGCCCTTTACGCCCAGTAATTCCGGACAACGCTCGTCCCCTACGTATTACCGCGGCGGCTGACAC</t>
  </si>
  <si>
    <t>GGACTACAAGGGTTTCTAATCCTGTTCGCTACCCATGCTTTCGAGCCTCAGCGTCAGTTGCAGACCAGACAGCCGCCTTCGCCACTGGTGTTCTTCCATATATCTACGCATTCCACCGCTACACATGGAGTTCCACTGTCCTCTTCTGCACTCAAGAAAAACAGTTTCCGATGCAGTTCCTCGGTTAAGCCGAGGGCTTTCACATTAGACTTATTTTTCCGCCTGCGCTCGCTTTACGCCCAATAAATCCGGATAACGCTTGCCACCTACGTATTACCGCGGCTGCTGACAC</t>
  </si>
  <si>
    <t>GGACTACAAGGGTTTCTAATCCTGTTTGCTCCCCACGCTTTCGCACCTGAGCGTCAGTCTTTGTCCAGGGGGCCGCCTTCGCCACCGGTATTCCTCCAGATCTCTACGCATTTCACCGCTACACCTGGAATTCTACCCCCCTCTACAAGACTCTAGCCTGCCAGTTTCGAATGCAGTTCCCAGGTTGAGCCCGGGGATTTCACATCCGACTTGACAGACCGCCTGCGTGCGCTTTACGCCCAGTAATTCCGATTAACGCTTGCACCCTCCGTATTACCGCGGCTGCTGACAC</t>
  </si>
  <si>
    <t>GGACTACTGGGGTATCTAATCCTGTTTGCTCCCCACGCTTTCGCGTCTCAGCGTCAGTACCGTCCCAGCGAGCTGCCTTCGCCATTGGTGTTCCTCCTGATATCTGCGCATTTCACCGCTACACCAGGAATTCCACTCGCCTCTTCCGGACTCGAGCTTGACAGTATCCATCGGCATTCCAGGGTTGAGCCCTGGACTTTCACAACAGACTTATCAAGCCGCCTACACGCGCTTTACGCCCAATGATTCCGGACAACGCTTGCCCCCTACGTATTACCGCGGCGGCTGGCAC</t>
  </si>
  <si>
    <t>GGACTACTGGGGTATCTAATCCTGTTCGCTCCCCATGCTTTCGCTCCTCAGCGTCAGTTACGGCCCAGAGATCTGCCTTCGCCATCGGTGTTCCTCCTGATATCTGCGCATTCCACCGCTACACCAGGAATTCCAATCTCCCCTACCGCACTCTAGTCTGCCCGTACCCACTGCAGGCTGGAGGTTGAGCCTCCAGTTTTCACAGCAGACGTGACAAACCGCCTACGAGCTCTTTACGCCCAATAATTCCGGATAACGCTTGCACCCTACGTATTACCGCGGCTGCTGACAC</t>
  </si>
  <si>
    <t>GGACTACACGGGTTTCTAATCCTGTTTGCTCCCCACGCTTTCGCGCCACAGCGTCAGTGTTAGACTAGGAAGCTGCCTTCGCCATCGGTGTTCTTCCTGATATCTACGCATTTCACCGCTACACCAGGAATTCCGCTTCCCTCTTCTAAACTCAATCCTAACAGTATCTCCAGCAATTCTCCCGTTGAGCAGGAGTATTTCACCAGAAACTTATTAGGACGCCTACGCGCTCTTTACGCCCAGTGATTCCGGACAACGCTTGCTCCCCCCGTATTACCGCGGCTGCTGGCAC</t>
  </si>
  <si>
    <t>GGACTACGGGGGTTTCTAATCCCGTTCGCTACCCTAGCTTTCGCGCCTCAGCGTCAGTGATAGGCCAGGAAACCGCCTTCGCCACTGGTGTTCCTCCCGGTATCTACGCATTTCACCGCTACTCCGGGAATTCCATTTCCCTCTCCTATACTCAAGAGACACAGTTTTATCGGCAAGCCCGTGGTTGAGCCTCGGGTTTTTACCGGTAACTTGCATCCCCGCCTACACGCCCTTTACACCCAGTAATTCCGGACAACGCTCGCCCCCTACGTATTACCGCGGCTGCTGACAC</t>
  </si>
  <si>
    <t>GGACTACGAGGGTTTCTAATCCGGTTCGCTACCCACGCTTTCGTCCCTGAGTGTCAGTACCAAGCCAGTTGGCCGCCTTCGCCACTGGTGTTCCTCCCGATATCTACGCATTTCACCGCTACACCGGGAATTCCGCCAACCTCTCTTGGACTCAAGCCTCGCAGTATTGGATGCAGTTTCAGGGTTGAGCCCTGAGATTTCACATCCAACTTACGAGGCCACCTGCGGACCCTTTACGCCCAGTAATTCCGAGCAACGCTTGCCCCCTCCGTATTACCGCGGCTGCTGACAC</t>
  </si>
  <si>
    <t>GGACTACAAGGGTTTCTAATCCTGTTTGCTCCCCACGCTTTCGAGCCTCAGCGTCAGAAATGTTCCAGAGCGCCGCCTTCGCCACCGGCCTTCCTCCCGATCTCTACGCATTTCACCGCTACACCGGGAATTCCGCGCTCCTCTCCCATCCTCTAGCCGAGCAGTCCCCTCCGCACTTTCCGGGTTAGGCCCGGAGATTTCACGGAGGGCTTACCCAACCGCCTACGCTCCCTGTACGCCCAGTAAATCCGAACAACGCTTGCCACCTTCGTATTACCGCGGCGGCTGACAC</t>
  </si>
  <si>
    <t>GGACTACTGGGGTTTCTAATCCTGTTTGCTCCCCACGCTTTCGTGCATGAGCGTCAGTACAGGTCCAGGGGATTGCCTTCGCCATCGGTGTTCCTCCGCATATCTACGCATTTCACTGCTACACGCGGAATTCCATCCCCCTCTACCGTACTCAAGCCTTGCAGTCACAAAGGCAGTTCCCAGGTTAAGCCCGGGGATTTCACCTCTGTCTTACAAGACCGCCTGCGCACGCTTTACGCCCAGTAATTCCGATTAACGCTTGCACCCTACGTATTACCGCGGCGGCTGGCAC</t>
  </si>
  <si>
    <t>GGACTACAGGGGTATCTAATCCTGTTTGCTCCCCACGCTTTCGAGCCTCAGTGTCAGTTACAGGCCAGAGAGCCGCTTTCGCCACCGGTGTTCCTCCATATATCTACGCATTTCACCGCTACACATGGAATTCCACTCTCCTCTCCTGCACTCAAGTCTACCAGTTTCCAATGCATACAATGGTTGAGCCACTGCCTTTTACACCAGACTTAATAAACCACCTGCGCTCGCTTTACGCCCAATAAATCCGGACAACGCTCGGGACCTACGTATTACCGCGGCTGCTGGCAC</t>
  </si>
  <si>
    <t>GGACTACGCGGGTATCTAATCCCGTTTGCTCCCCTAGCTTTCGTGCATCAGCGTCAGTAAAGACCCAGTAAGCCGCTTTCGCCACCGGTGTTCCTTCGGATATCAACGCATTTCACCGCTCCACCCGAAGTTCCGCTTACCTCTGTCTTACTCAAGCACGGTAGTTTCAAACGCAGTTCCTCGGTTAAGCCGAGGGATTTCACATCTGACTTTCCGCGCCGCCTACGCACCCTTTAAGCCCAGTAATTCCGAATAACGTTTGGGTGGTTCGTCTTACCGCGGCTGCTGGCAC</t>
  </si>
  <si>
    <t>GGACTACCGGGGTATCTAATCCTGTTTGCTCCCCACGCTTTCGCGCCTCAGCGTCAGTTACAGTCCAGAAAGCCGCCTTCGCCACTGGTGTTCCTCCACATCTCTACGCATTTCACCGCTACACGTGGAATTCCGCTTTCCTCTCCTGCACTCAAGTACTGCCAGTTTCCCATGCGAACCGGGGTTGAGCCCCGGGCTTAAACACAAGACTTAACAGACCGCCTGCGCGCGCTTTACGCCCAATAATTCCGGACAACGCTTGCCCCCTACGTATTACCGCGGCTGCTGACAC</t>
  </si>
  <si>
    <t>GGACTACGGGGGTTTCTAATCCGGTTTGCTCCCCCAGCTTTCGTCCCTCACTGTCGGAGCCGTTCTAGTGAGACGCCTTCGCCACAGGTGGTCCCCCAAGGATTACAGGATTTCACTCCTACCCCTGGAGTACCCCTCACCTCTCCCGGTCCCTAGGTTGCCAGTATCTCCTGACGCCCATCGGTTGAGCCGGTGGATTTCCCAAGAGACTTAACAACCAAGCTACGGACGCTTTAAGCCCAGTAATAGTGACCACCACTCGAGCCGCCGGTGTTACCGCGGCTGCTGACAC</t>
  </si>
  <si>
    <t>GGACTACGAGGGTTTCTAATCCCGTTCGCTCCCCTGGCTTTCGTGCCTCAGCGTCAGACCAGCCCCAGTACACCGCTTTCGCCTCCGGTGTTCCTTCCAATATCAACACATTTCACCGCTCCACTGGAAGTTCCGTGTACCTCTAGCTGACTCGAGCTCAGCAGTTTCAAGCGCAGTTCCCCGGTTGAGCCGGGGGCTTTCACACCTGACTTGCTAAGCCGCCTACGCACCCTGTAAGCCCAGTGATTCCGAATAACGTTCGCACAGTTCGTATTACCGCGGCTGCTGACAC</t>
  </si>
  <si>
    <t>GGACTACTGGGGTATCTAATCCCGTTCGCTCCCCTGGCTTTCGTGCCTCAGCGTCAGTTAAGCCCCAGTGCACCGCTTTCGCCTCCGGTGTTCCTTCCAATATCAACACATTTCACCGCTCCACTGGAAGTTCCGTGCACCCCTAGCTCACTCAAGCCTGCTAGTTTAGAGCGCCATTCCCCGGTTGGGCCGGGGGATTTCACACCCTACTTAACAAGCCGCCTACGCACCCTGTAAGCCCAGTGATTCCGAATAACGTTCGCACAGTTCGTCTTACCGCGGCTGCTGGCAC</t>
  </si>
  <si>
    <t>GGACTACTAGGGTATCTAATCCCGTTTGCTCCCCTGGCTTTCGCTCCTCAGCGTCAGGGTTAGACCAGAAAGCCGCCTTCGCCACTGGTGTTCCTCCCGATATCTACGCATTTCACCGCTACACCGGGAATTCCGCTTTCCTCTTCTACCCTCAAGTCCTGAAGTTTCAGCTGGCCGTACCAGGTTGAGCCTGGTGATTTCACAGTTGACTTTCAGGACCGCCTACGAGCTCTTTACGCCCAATGATTCCGGACAACGCTTGCTCCTTATGTATTACCGCGGCGGCTGACAC</t>
  </si>
  <si>
    <t>GGACTACCAGGGTTTCTAATCCTGTTTGCTCCCCACACTTTCGCGTCTCAGCGTCAGTTACAGTCCAGTTACCCGCCTTCGCCACTGGTGTTCCTCCCGATCTCTACGCATTTCACCGCTACACCGGGAATTCCGATAACCTCTCCTGCACTCAAGCCCTACAGTTTCAATAGCCCTCCCCACCTTGAAAATGGGACTTCCACTACTGACTTGTAAAGCCGCCTACACGCCCTTTACGCCCAATTATTCCGGACAACGCTCGCCCCCTACGTATTACCGCGGCTGCTGGCAC</t>
  </si>
  <si>
    <t>GGACTACTAGGGTTTCTAATCCTGTTTGCTACCCACGCTTTCGCGTCTCAGCGTCAGTTACCGTCCAGATGGCCGCCTTCGCCACCGGTGTTCCACCCCATATCTACGAATTTCACCTCTACTTGGGGTATTCCGCCATCCTCTCCGGCACTCAAGCCCAGCAGTTTCGGGTGCACTTCCTCGGTTGAGCCGAGGGCTTTCACGCCCGACTTGCTAGGCCGCCTACACGCGCTTTACGCCCAATAATTCCGAACAACGCTTGCACCCTCTGTATTACCGCGGCGGCTGGCAC</t>
  </si>
  <si>
    <t>GGACTACAGGGGTATCTAATCCTGTTCGCTACCCACGCTTTCGTCCATCAGCGTCAATCCACTGGTAGTAACCTGCCTTCGCAATTGGTATTCCATGTAATCTCTAAGCATTTCACCGCTACACTACATATTCTAGTTACTTCCCAGTAATTCAAGTCTGGCAGTATCAATGGCCGTTCCACCGTTGAGCGATGGGCTTTCACCACTGACTTACCAAACCGCCTACGGACCCTTTAAACCCAATGATTCCGGATAACGCTTGGATCCTCCGTATTACCGCGGCTGCTGACAC</t>
  </si>
  <si>
    <t>GGACTACTCGGGTTTCTAATCCTGTTTGCTCCCCACGCTTTCGTGCCTGAGCGTCAGTGTCGGCCCAGGGGGCTGCCTTCGCCATCGGTGTTCCTCCGCATCTCTACGCATTTCACTGCTACACGCGGAATTCCACCCCCCTCTGCCGCACTCAAGCTCGCCAGTTTCCAATGCCGTTCCCAGGTTGAGCCCGGGGCTTTCACATCGAACTTAACGAACCGCCTGCGCACGCTTTACGCCCAGTAATTCCGATTAACGCTCGCACCCTACGTATTACCGCGGCGGCTGGCAC</t>
  </si>
  <si>
    <t>GGACTACGGGGGTATCTAATCCTGTTTGCTCCCCACGCTTTCGTGCCTCAGCGTCAGTGTTGTCCCAGATGGCCGCCTTCGCCACTGGTGTTCCTCCCGATCTCTACGCATTTCACCGCTACACCGGGAATTCCACCATCCTCTGACACACTCTAGCTGGCCAGTATCCACTGCAGTTCCCAGGTTGAGCCCAGGGCTTTCACAGCAGACTTAACCAACCGCCTACGCACGCTTTACGCCCAGTAATTCCGAGTAACGCTTGCACCCTTCGTATTACCGCGGCTGCTGGCAC</t>
  </si>
  <si>
    <t>GGACTACGAGGGTATCTAATCCTGTTTGCTCCCCACGCTTTCGCGCCTCAGCGTCAGTTGTCGTCCAGAAAGCCGCCTTCGCCACTGATGTTCCTCCTAATATCTACGCATTTTACCGCTACACTAGGAATTCCGCTTTCCTCTCCGACACTCAAGATGAACAGTTTCAGATGACCTTTCCGAGTTAAGCCCGGAGATTTCACATCTGACTTGTCCGTCCGCCTACACGCCCTTTACACCCAGTAAATCCGGATAACGCTCGCCACCTACGTATTACCGCGGCTGCTGACAC</t>
  </si>
  <si>
    <t>GGACTACGGGGGTATCTAATCCTGTTTGCTACCCATGCTTTCGAATCTCAGCGTCAGTTACAGACCAGAAAGCCGCCTTCGCCACTGGTGTTCTTCCATATATCTACGCATTCCACCGCTACACATGGAGTTCCACTTTCCTCTTCTGCACTCAAGTTTACCAGTTTTCGAAGCACTTCCTCGGTTGAGCCGAGGGCTTTCACTTCAAACTTAATAAACCGCCTACATTCTCTTTACGCCCAATAAATCCGGACAACGCTTGCCACCTACGTATTACCGCGGCGGCTGACAC</t>
  </si>
  <si>
    <t>GGACTACTCGGGTTTCTAATCCTGTTCGCTCCCCTAGCTTTCGCGCCTCAGCGTCAGTTCCGGCCCAGAGGACTGCCTTCGCCATCGGTGTTCTTCCCAATATCTGCGCATTCCACCGCTACACTGGGAATTCCATCCTCCTCTACCGTACTCGAGCCAGCCAGTTCGGGATCCGGCCGGGGGTTGGGCCCTCGGATTGGAGATCCCGCTTGGCAGGCCGCCTGCGCGCGCTTTACGCCCAATGAATCCGGATAACGCTCGCCCCCTACGTATTACCGCGGCTGCTGACAC</t>
  </si>
  <si>
    <t>GGACTACCAGGGTATCTAATCCTGTTTGCTCCCCACGCTTTCGTACCTCAGCGTCAGTTTGTGTCCAGAAAGTCGCCTTCGCAACTGGTATTCCTCCTAATATCTACGCATTTCACCGCTACACTAGGAATTCCACTTTCCTCTCCACTACTCAAGTCTTCCAGTTTCAACTGCTTGACAGGGTTGAGCCCTATGCTTTCACAGATGACTTAAAAAACCGCCTACGTACCCTTTACGCCCAATAATTCCGGACAACGCTCGCCCCCTACGTATTACCGCGGCTGCTGACAC</t>
  </si>
  <si>
    <t>GGACTACTAGGGTTTCTAATCCTGTTTGCTACCCACGCTTTCGAGCCTCAGTGTCAGTATTATGCCAGAAGGCTGCCTTCGCCATCGGTATTCCTCCAGATCTCTACGCATTTCACCGCTACACCTGGAATTCTACCTTCCTCTCACATACTCTAGCTCTACAGTTTCAGATGCAGTTCCCAGGTTAAGCCCGGGGATTTCACATCTGACTTATAGAGCCACCTACGCTCCCTTTACGCCCAGTAATTCCGATTAACGCTTGCACCCTCTGTATTACCGCGGCGGCTGACAC</t>
  </si>
  <si>
    <t>GGACTACGCGGGTATCTAATCCTATTTGCTCCCCACGCTTTCGTGCCTCAGCGTCAGTTACAGGCCAGGCAGCCGCCTTCGCCACCGGTGTTCTTCCATATATCTACGCATTTTACCGCTACACATGGAGTTCCGCTGCCCTCTCCTGCACTCGAGCCCGGCAGTTTCTGAAGCATACTGCAGTTGAGCTGCAGCCTTTCACTCCGGACTTACCGTGCCGCCTACGCACCCTTTACGCCCAATCATTCCGGATAACGCTCGCCACCTACGTATTACCGCGGCGGCTGGCAC</t>
  </si>
  <si>
    <t>GGACTACGAGGGTTTCTAATCCTGTTTGCTCCCCACGCTTTCGCGCCTCAGCGTCAGTTATGAGCCAGGTTGCCGCCTTCGCCACCGGTGTTCTTCCCAATATCTACGAATTTCACCTCTACACTGGGAATTCCACAACCCTCTCTCACACTCTAGTCTGCACGTATCAAATGCAGCTCCCAGGTTAAGCCCGGGGATTTCACATCTGACTGTACAAACCGCCTACACGCCCTTTACGCCCAGTCATTCCGAGCAACGCTAGCCCCCTTCGTATTACCGCGGCGGCTGACAC</t>
  </si>
  <si>
    <t>GGACTACGGGGGTTTCTAATCCGGTTCGCTCCCCACGCTTTCGCACCTCAGCGTCAGGTCAGGCCCAGGTGGCCGTCTGCACCACCGGCGTTCCTCCGGATCTCTACGCATTTCACCACTACACCCGGAATTCCGCCACCCTCTGCCTGCCTCCAGCGCGGTCGTATCGGCACGCGTCTCTGGGTTGAGCCCAGAGGTTTCAGCGCCGACGCACCGCACCGCCTACGTGCGCTTTACGCCCAGTGATTCCGGACAACGCTTGCCCCCTCCGTCTTACCGCGGCGGCTGACAC</t>
  </si>
  <si>
    <t>GGACTACAGGGGTTTCTAATCCCGTTCGCTCCCCACGCTTTCGTGCCTCAGCGTCAGTTCGGACCCAGGGCGCCGTTTGCACCACTGGTGTTCCTCCGGATCTCTACACATTTCACCGCTACACCCGGAATTCCGCACCCCTCTATCCGCCTCTAGACAGGCAGTCTAGTTCGTCCTCGCCCGGTTTAGCCCGGCGCTTTCACGACCCACTTACCCATCCGCCTACGCACGCTTTACGCCCAGTAACTCCGGATAACGCTTGCCTCCTACGTTTTACCGCGGCGGCTGACAC</t>
  </si>
  <si>
    <t>GGACTACTGGGGTATCTAATCCTGTTTGCTACCCATGCTTTCGTGCTTCAGCGTCAGTTAAAGCCCAGTAGGTCGCCTTCGCCACTGGTGTTCCTCCCGATCTCTACGCATTTCACCGCTACACCGGGAATTCCACCTACCTCTACTTCACTCAAGCCAAATAGTTTCAACTGCAGGCTATGGGTTGAGCCCATAGTTTTCACAGCTGACTTACCTGGCCGCCTACGCACCCTTTACACCCAGTAAATCCGGACAACGCTCGCTCCCTACGTATTACCGCGGCGGCTGGCAC</t>
  </si>
  <si>
    <t>GGACTACGGGGGTTTCTAATCCTGTTCGCTCCCCTAGCTTTCGCGCCTCAGCGTCAGTCGTGGCCCAGAAGGCCGCCTTCGCCACCGGTGTTCTTCCAAATATCTGCGCATTCCACCGCTACACTTGGAATTCCGCCTTCCCCTACCAGACTCAAGCCTGCCGGTATCGGAACCGGGCGGGGGTTGAGCCCCCGGATTTGAGTTCCGACCTAGCAGGCCGCCTACGCGCGCTTTACGCCCAATGAATCCGGATAACGCTCGCCCCCTACGTATTACCGCGGCGGCTGACAC</t>
  </si>
  <si>
    <t>GGACTACTAGGGTTTCTAATCCTGTTTGATTCCCGCACTTTCGAGCTTCAGCGTCAGATGCGCTCCCGCAAGCTGCCTTCGCAATCGGGGTTCTTCGTGATATCTAAGCATTTCACCGCTACACCACAAATTCCGCCTGCGTCGTGCGCTCTCAAGCCTCCCAGTTCGCGCTGCAATCCAGTGGTTGGGCCACTGCATTTCACAACACGCTTGAAAGGCCGCCTACGCTCCCTTTAAACCCAATAAATCCGGATAACGCCCGGACCTTCCGTATTACCGCGGCGGCTGACAC</t>
  </si>
  <si>
    <t>GGACTACGCGGGTTTCTAATCCTGTTCGCTACCCACGCTTTCGTGCCTCAGCGTCAGTCACAGTCCAGAAAGTCGCCTTCGCCACTGGTGTTCCTTCTAATATCTACGCATTCCACCGCTACACTAGAAATTCCACTTTCCCCTCCTGCACTCAAGCCACTCGGTTTCAATGGCTTGCATTGGTTAAGCCAATACCTTTCACCACTGACCTTAATGGCCGCCTGCGCACGCTTTACGCCCAATAATTCCGGATAACGCTCGCCCCCTACGTATTACCGCGGCGGCTGACAC</t>
  </si>
  <si>
    <t>GGACTACGGGGGTTTCTAATCCTGTTTGCTCCCCACGCTTTCGTGCCTCAGTGTCAGTTGCAGTCCAGAAAGCCGCCTTCGCCACTGGTGTTCCTCCTAATATCTACGCATTTCACCGCTACACTAGGAATTCCGCTTTCCTCTCCTGCACTCAAGCCACCCAGTTCGCGAGGCTCACAATGGTTAAGCCATTGCCTTTCACCTCACGCTTAAGCAGCCACCTACGCACCCTTTACACCCAGTAATTCCGGATAACGCTCGCCCCCTACGTATTACCGCGGCGGCTGACAC</t>
  </si>
  <si>
    <t>GGACTACGCGGGTTTCTAATCCTGTTCGCTCCCCATGCTTTCGCTCCTCAGCGTCAGTTAATGCCCAGAGACCTGCCTTCGCCATCGGTGTTCCTCCTGATATCTGCGCATTTCACCGCTACACCAGGAATTCCAGTCTCCCCTACATCACTCTAGTCTGCCCGTACCCACCGCAGATCCGGAGTTGAGCCCCGGACTTTCACGGCAGACGCGACAAACCGCCTACGAGCTCTTTACGCCCAATAATTCCGGATAACGCTTGCGCCCTACGTATTACCGCGGCTGCTGACAC</t>
  </si>
  <si>
    <t>GGACTACTAGGGTTTCTAATCCTGTTTGCTCCCCACGCTTTCGAGCCTCAGCGTCAGTCATCGTCCAGCAAGCCGCCTTCGCCGCTGGTGTTCTTCCTAATATCTACGCATTTCACCGCTACACTAGGAATTCCACTTGCCTCTCCGATACTCTAGTCCTACAGTTTCAAATGCAATCCCGGAGTTGAGCCCCGGGTTTTCACATCTGACTTATCTGACCGCCTGCACTCCCTTTACACCCAGTAAATCCGGATAACGCTTGCACCATACGTATTACCGCGGCTGCTGACAC</t>
  </si>
  <si>
    <t>GGACTACGCGGGTTTCTAATCCTGTTTGCTCCCCACACTTTCGCGCCTCAGCGTCAGTTGCAGTCCAGTTACCCGCCTTCGCCACTGGTGTTCCTCCCGATCTCTACGCATTTCACCGCTACACCGGGAATTCCGATAACCTCTCCTGCACTCAAGCTTCATAGTTTCCAAAGCAATTCCTACCTTGAAAATAGGACTTCCACTCCAGACTTACAAAGCCGCCTACGCGCCCTTTACGCCCAATCATTCCGGACAACGCTTGCCCCCTACGTATTACCGCGGCTGCTGACAC</t>
  </si>
  <si>
    <t>GGACTACGAGGGTTTCTAATCCTGTTTGATCCCCACGCTTTCGCACATCAGCGTCAGTTACAGACCAGAAAGTCGCCTTCGCCACTGGTGTTCCTCCATATCTCTGCGCATTTCACCGCTACACATGGAATTCCACTTTCCTCTTCTGCACTCAAGTTTTCCAGTTTCCAATGACCCTCCACGGTTGAGCCGTGGGCTTTCACATCAGACTTAAAAAACCGCCTACGCGCGCTTTACGCCCAATAATTCCGGATAACGCTTGCCACCTACGTATTACCGCGGCTGCTGGCAC</t>
  </si>
  <si>
    <t>GGACTACGGGGGTATCTAATCCTGTTTGATCCCCACGCCTTCGTGCATGAGCGTCAGTAGTGGTTTAGTAAGCTGCCTGCGCAATCGGAGTTCCTCGTGATATCTAAGCATTTCACCGCTACACCACAAATTCCGCCTACTTCATCCACACTCAAGGAAGCCAGTATCGAAGGCACTTTTACAGTTGAGCTGCAAAATTTCACCGCCGACTTAACATCCCGCCTGCGCACCCTTTAAACCCAATAAATCCGGATAACGCTCGGATCCTCCGTATTACCGCGGCGGCTGGCAC</t>
  </si>
  <si>
    <t>GGACTACAAGGGTTTCTAATCCTGTTTGCTACCCACACTTTCGAGCCTCAGCGTCAGTTAGAGCCCAGCAGGCCGCCTTCGCCACTGGTGTTCCTCCGAATCTCTACGCATTTCACCGCTACACTCGGAATTCCGCCTGCCTCTACTCCACTCAAGATAAACAGTTTCAAATGCAAGTTATGGGTTAAGCCCATAATTTTCACACCTGACTTGTCTACCCGCCTGCGCTCCCTTTACACCCAGTAATTCCGGACAACGCTTGCCACCTACGTATTACCGCGGCTGCTGACAC</t>
  </si>
  <si>
    <t>GGACTACGGGGGTATCTAATCCTGTTCGCTACCCATGCTTTCGAACCTCAACGTCAGTTACAGACCAGACAGCCGCCTTCGCCACTGGTGTTCTTCCATATATCTACGCATTTCACCGCTACACATGGAGTTCCACTGTCCTCTTCTGCACTCAAGTTTCCCAGTTTCCGATGCACTTCCCCGGTTAAGCCGGGGGCTTTCACATCAGACTTAAGAAACCGCCTACGTTCTCTTTACGCCCAATAAATCCGGATAACGCTTGCCACCTACGTATTACCGCGGCTGCTGACAC</t>
  </si>
  <si>
    <t>GGACTACGAGGGTATCTAATCCTGTTTGCTACCCACGCTTTCGTGCCTCAGCGTCAGTTACAGTCCAGAGAACCGCCTTCGCCACTGGTGTTCTTCCTAATCTCTACGCATTTCACCGCTACACTAGGAATTCCGTTCTCCTCTCCTGCACTCCAGACACCCAGTTTGAAATGCACTGCCCGGGTTAAGCCCGGGTATTTCACATCTCACTTAAATGTCCGCCTGCGCACCCTTTACGCCCAGTAATTCCGGACAACGCTTGCCACCTACGTATTACCGCGGCGGCTGGCAC</t>
  </si>
  <si>
    <t>GGACTACAAGGGTTTCTAATCCTGTTTGCTCCCCACGCTTTCGAGCATCAGCGTCAGTTATCGTCCAGCATGCCGCCTTCGCCACTGGTGTTCCTCCTGATATCTACGCATTTCACCGCTACACCAGGAATTCCACATGCCCCTCCGACACTCCAGTCCTGCAGTTTCCAAAGCAATCCCAGGGTTAAGCCCAGGGTTTTCACTTCAGACTTGTAAGACCGCCTACGCTCCCTTTACACCCAGTAAATCCGGATAACGCTTGCTCCATACGTATTACCGCGGCTGCTGACAC</t>
  </si>
  <si>
    <t>GGACTACTGGGGTTTCTAATCCTGTTTGCTCCCCACGCTTTCGCACCTCAGTGTCAGTATGAGCCCAGGTGGTCGCCTTCGCCACTGGTGTTCCTTCCTATATCTACGCATTTCACCGCTACACAGGAAATTCCACCACCCTCTGCCCTACTCTAGCTCGCCAGTTTTGGATGCAGTTCCCAGGTTGAGCCCGGGGATTTCACATCCAACTTAACGAACCACCTACGCGCGCTTTACGCCCAGTAATTCCGATTAACGCTTGCACCCTCTGTATTACCGCGGCTGCTGGCAC</t>
  </si>
  <si>
    <t>GGACTACACGGGTTTCTAATCCTGTTTGCTCCCCACGCTTTCGTGCATGAGCGTCAGTACAGGCCCAGGGGATTGCCTTCGCCATCGGTGTTCCTCCGCATATCTACGCATTTCACTGCTACACGCGGAATTCCATCCCCCTCTGCCGTACTCCAGCCTTGCAGTCACAAGTGCAGTTCCCAGGTTAAGCCCGGGGATTTCACACCTGTCTTGCAAGACCGCCTGCGCACGCTTTACGCCCAGTAATTCCGATTAACGCTCGCACCCTACGTATTACCGCGGCGGCTGGCAC</t>
  </si>
  <si>
    <t>GGACTACAAGGGTTTCTAATCCTGTTTGCTCCCCACGCTTTCGTGTCTGAGCGTCAGTATTATCCCAGGGGGCTGCCTTCGCCATCGGTATTCCTCCACATATCTACGCATTTCACTGCTACACGTGGAATTCTACCCCCCTCTGACATACTCTAGCTCGGCAGTTAAAAATGCAGTTCCAAGGTTGAGCCCTGGGATTTCACATCTTTCTTTCCGAACCGCCTACACACGCTTTACGCCCAGTAATTCCGATTAACGCTTGCACCCTACGTATTACCGCGGCTGCTGGCAC</t>
  </si>
  <si>
    <t>GGACTACAGGGGTTTCTAATCCCGTTCGCTACCCTAGCTTTCGCGTCTGAGCGTCAGGTGCGACCCAGGAGGCCGCCTTCGCCACTGGTGTTCCTCCCGATATCTACGCATTTCACCACTACACCGGGAATTCCACCTCCCTCTGTCGCCCTCTAGCCCACCAGTTTTGAACGTCCTCTCCCAGTTGAGCCGGGAGCTTTCACATCCAACTTAATAAGCCGCCTACACGCGCTTTACGCCCAGTGAATTCGGATAACGCTTGGCTCCTACGTGTTACCGCGGCGGCTGGCAC</t>
  </si>
  <si>
    <t>GGACTACGGGGGTATCTAATCCCGTTCGCTCCCCTGGCTTTCGCGCCTCAGCGTCAGGAGGGGTCCAGCGTGCCGCCTTCGCCACCGGAGTTCCTGTGGATATCAACGCATTTCACCGCTCCACCCACAGTTCCGCACGCCCCTACCCCCCTCGAGGCCGCCAGTATCCCAGGCCATTCCCCCGTTGAGCGGGGGGATTTCACCCCGGACTTGGCAGCCCGCCTACGCGCCCTTTAAGCCCAGTGATTCCGAACAACGTTCGCACGGTTCGTCTTACCGCGGCGGCTGACAC</t>
  </si>
  <si>
    <t>GGACTACAAGGGTATCTAATCCTGTTCGCTCCCCACGCTTTCGCTCCTCAGCGTCAGTAACGGCCCAGAGACCTGCCTTCGCCATTGGTGTTCTTCCCGATATCTACACATTCCACCGTTACACCGGGAATTCCAGTCTCCCCTACCGCACTCCAGCCCGCCCGTACCCGACGCGGATCCACCGTTAAGCGATGGACTTTCACACCGGACGCGACGAACCGCCTACGAGCCCTTTACGCCCAATAATTCCGGATAACGCTCGCACCCTACGTATTACCGCGGCGGCTGACAC</t>
  </si>
  <si>
    <t>GGACTACGAGGGTTTCTAATCCGGTTCGCTCCCCACGCTTTCGTGCCTCAGCGTCAGATGTATGCCAGTTACCTGCCTACGCCGTTGGTGTTCTTTCTAATATCTACGCATTTCACTGCTACACTAGAAATTCCAGTAACCTCTCATACTCTCGAGCCCGTCAGTTCGCGAAATAGTTTACCGGTTGAGCCGATAAATTTCATTTCACGCTTAACGAGCCGCCTACGCAACTCTTTACGCCCAGTCACTCCGGATAACGCTTGGGACCTACGTATTACCGCGGCTGCTGACAC</t>
  </si>
  <si>
    <t>GGACTACCGGGGTTTCTAATCCTGTTTGCTACCCATGCTTTCGTGCCTCAGCGTCAGTTAAAGCCCAGCAGGCCGCTTTCGCCACTGGTGTTCCTCCCGATCTCTACGCATTTCACCGCTACACCGGGAATTCCGCCTGCCTCTGCTCCACTCAAGCGCCACAGTTTCAAATGCAGTCTATCAGTTAAGCCGATAGTTTTCACACCTGACTTGCGGCGCCGCCTACGCACCCTTTACACCCAGTAAATCCGGACAACGCTCGCTCCCTACGTATTACCGCGGCGGCTGACAC</t>
  </si>
  <si>
    <t>GGACTACTAGGGTTTCTAATCCCGTTTGCTACCCATACTTTCGAGCCTCAACGTCAGTTACGATCTAGCAAGCCGCTTTCGCCACTGGTGTTCTTCCACATATCTACGCATTTCACCGCTACACATGGAGTTCCACTTGCCTCTATCGCACTCAAGTAAACCAGTTTCCAATGCAGTTCCGGGGTTAGGCCCCGGGATTTCACATCAGACTTAATAAACCGTCTGCGCTCGCTTTACGCCCAATAAATCCGGATAACGCTCGGGACATACGTATTACCGCGGCGGCTGGCAC</t>
  </si>
  <si>
    <t>GGACTACTCGGGTATCTAATCCCGTTCGCTACCCTAGCTTTCGTTCCTCAGCGTCAGAAAAGATCCAGTGAGCCGCTTTCGCCACCGGTGTTCCAGATGATATCAACGCATTTCACCGCTCCACCATCTGTTCCGCTCACCTCTATCTCCCTCAAGCCTGACGGTTTCAAGCGCAATTCCTCGGTTGAGCCGAGGGATTTCACACCTGACCTGTCGGGCCGCCTACGAACTCTTTAAGCCCAGTGATACCGAATAACGTTCGGACGGTTCGTCTTACCGCGGCGGCTGACAC</t>
  </si>
  <si>
    <t>GGACTACAAGGGTATCTAATCCCGTTTGCTACCCTAGCTTTCGCACCTCAGTGTCAGTGTCGGGCCAGTGAGTCGCTTTCGCCACCGGTGTTCCTCCAGATATCTACGCATTTCACCGCTCCACCTGGAGTTCCACTCACCCCTCCCGATCTCTAGCCCGCCAGTATCGCCCGCAATTCCCCGGTTGAGCCGGGGGATTTCACACGCGACTTAGCGGACCACCTACGTGCGCTTTATGCCCAGTAATTCCGAACAACGTTTGCACCCTCTGTCTTACCGCGGCGGCTGACAC</t>
  </si>
  <si>
    <t>GGACTACAAGGGTATCTAATCCTGTTTGCTCCCCACGCTTTCGCGCTTCAGCGTCAGTTCTAGGCCAGAGAGCCGCCTTCGCCACTGGTGTTCCTCCAGATATCTACGCATTTCACCGCTACACCTGGAATTCCGCTCTCCTCTCCCGAACTCAAGAGAACCAGTTTTAATTGCTATTTATGGGTTGAGCCCATAGCTTTCACAACTAACTTAATCCCCCGCCTAGACGCCCTTTATGCCCAATAATTCCGAACAACGCTCGCCCCATACGTATTACCGCGGCTGCTGGCAC</t>
  </si>
  <si>
    <t>GGACTACTCGGGTATCTAATCCTGTTTGCTCCCCACGCTTTCGCACCTCAGCGTCAGTATCGGGCCAGTGAGCCGCCTTCGCCACTGGTGTTCTTGCGAATATCTACGAATTTCACCTCTACACTCGCAGTTCCACTCACCTCTCCCGAACTCGAAGACTCTCAGTATCGAAGGCAGTTCTGGAGTTGAGCTCCAGGATTTCACCCCCGACTTAAGAGTCCGCCTACGTGCGCTTTACGCCCAGTGATTCCGAGCAACGCTAGCCCCCTTCGTATTACCGCGGCGGCTGGCAC</t>
  </si>
  <si>
    <t>GGACTACAGGGGTATCTAATCCTGTTTGCTCCCCACGCTTTCGCGTCTCAGCGTCAGTCACGTCCCAGCGAGCTGCCTTCGCCATTGGTGTTCCTCCTGATATCTGCGCATTTCACCGCTACACCAGGAATTCCACTCGCCTCTTCCGGACTCGAGCTCGACAGTATCCACCGGCATCCCAGGGTTGAGCCCTGGACTTTCACAGCAGACTTATCGAGCCGCCTACACGCGCTTTACGCCCAATGATTCCGGACAACGCTTGCCCCCTACGTATTACCGCGGCTGCTGGCAC</t>
  </si>
  <si>
    <t>GGACTACGGGGGTTTCTAATCCTGTTTGCTCCCCGCGCTTTCGCGCATCAGCGTCAGTTGATGTCCAGCAGGCCGCCTTCGCCACTGGTGTTCCTCCTAATATCTACGCATTTCACCGCTACACTAGGAATTCCGCCTGCCTCTCCATCACTCAAGAAACACAGTTTCAAATGCAGTTCATGGGTTGAGCCCATGGATTTCACATCTGACTTGCATTCCCGCCTACGCGCCCTTTACACCCAGTAAATCCGGACAACGCTTGCCACCTACGTATTACCGCGGCTGCTGACAC</t>
  </si>
  <si>
    <t>GGACTACCCGGGTTTCTAATCCCGTTCGCTACCCTAGCTTTCGCGCTTAAGCGTCAGTTGAAGCCCAGTAAGCCGCCTTCGCCGCCGGTGTTCCTTGCGATATCAAAGCATTTCACCGCTCCACCGCAAGTTCCGCTTACCCCTACTTCACTCTAGTCTGCCAGTTCGAAGCCCAGTTCCTCGGTTGAGCCGAGGGATTTCAGACCCCGCTTAACAAACAGCCTACGCGCCCTTTAAGCCCAGTGATTCCGAATAACGTTAGAACAGTTCGTCTTACCGCGGCGGCTGACAC</t>
  </si>
  <si>
    <t>GGACTACTAGGGTTTCTAATCCTGTTCGCTCCCCTAGCTTTCGCGCCTCAGCGTCAGTCATGGCCCAGAAGGCCGCCTTCGCCACCGGTGTTCTTCCCAATATCTGCGCATTCCACCGCTACACTTGGAATTCCACTTTCCTCTTCTGCACTCAAGTCTCCCAGTTTCCAATGACCCTCCACGGTTAAGCCGTGGGCTTTCACATCAGACTTAAGAAACCGCCTGCGCGCGCTTTACGCCCAATAAATCCGGACAACGCTTGCCACCTACGTATTACCGCGGCGGCTGGCAC</t>
  </si>
  <si>
    <t>GGACTACCGGGGTATCTAATCCTGTTTGATCCCCACGCTTTCGTGCCTCAGCGTCAGTAACAGCTTAGTAAGCTGCCTTCGCAATCGGCGTTCTGTGGTATATCTATGCATTTCACCGCTACACACCACATTCCGCCTACCTCAACTGTACTCAAGAACGGCAGTTTCAAAGGCAATGCTACAGTTAAGCTGCAGTATTTCACCCCTGACTTACAGTCCCGCCTACGCACCCTTTAAACCCAATAAATCCGGATAACGCTTGCATCCTCCGTATTACCGCGGCTGCTGACAC</t>
  </si>
  <si>
    <t>GGACTACACGGGTTTCTAATCCTGTTTGCTCCCCATGCTTTCGTACCTCAGCGTCAGTATTAGGCCAGATGGCTGCCTTCGCCATCGGTATTCCTCCAGATCTCTACGCATTTCACCGCTACACCTGGAATTCTACCATCCTCTCCCATACTCTAGCTAACCAGTATCGAATGCAATTCCCAAGTTGAGCTCGGGGATTTCACATCCGACTTAATTAGCCGCCTACGTACGCTTTACGCCCAGTAAATCCGATTAACGCTTGCACCCTCTGTATTACCGCGGCGGCTGACAC</t>
  </si>
  <si>
    <t>GGACTACGCGGGTATCTAATCCTGTTCGCTACCCATGCTTTCGAGCCTCAGCGTCAGTTGCAGACCAGACAGCCGCCTTCGCCACTGGTGTTCTTCCATATATCTACGCATTCCACCGCTACACATGGAGTTCCACTGTCCTCTTCTGCACTCAAGTTGAACAGTTTCCGATGCAATTCCTCGGTTGAGCCGAGGGCTTTCACATCAGACTTATTTAACCGCCTGCACTCGCTTTACGCCCAATAAATCCGGACAACGCTTGCCACCTACGTATTACCGCGGCGGCTGACAC</t>
  </si>
  <si>
    <t>GGACTACAGGGGTTTCTAATCCTGTTTGCTCCCCACGCTTTCGCACCTCAGCGTCAGATCTGGACCAGTTAGCCGCCTTCGCCACTGGTGTTCTTCCCAATATCTACGAATTTCACCTCTACACTGGGAATTCCACTAACCTCTTCCAGCCTCAAGGTCGCCAGTATCAAAGGCAGTTCCGGAGTTGAGCTCCGGGATTTCACCCCTGACTTAACGACCCGCCTACGTGCGCTTTACGCCCAGTAAATCCGAACAACGCTAGCCCCCTTCGTATTACCGCGGCGGCTGACAC</t>
  </si>
  <si>
    <t>GGACTACGGGGGTATCTAATCCTGTTTGCTCCCCCAGCTTTCGTGCCTCAGCGTCAGTTGCAGTCCAGAAAGCCGCCTTCGCCACCGGTGTTCCTCCCGATATCTACGCATTTCACCGCTACACCGGGAATTCCGCTTTCCTCTCCTGCACTCAAGCCAACCAGTTTTGAATGCACATCCCCGGTTGAGCCGGGACCTTTCACATCCAACTTAACTGGCCGCCTACGCACCCTTTACGCCCAGTGATTCCGGACAACGCTCGCCCCCTACGTATTACCGCGGCGGCTGACAC</t>
  </si>
  <si>
    <t>GGACTACGAGGGTTTCTAATCCTGTTTGCTCCCCACGCTTTCGTACCTCAGCGTCAGTTAGTGTCCAGAAAGTCGCCTTCGCCACCGGTATTCCTCCTAATATCTACGCATTTCACCGCTACACTAGGAATTCCACTTTCCTCTCCACTACTCAAGTCTTCCAGTTTCAACTGCTTGACAGGGTTGAGCCCTATGCTTTCACAGATGACTTAAAAAACCGCCTACGTACCCTTTACGCCCAATAATTCCGGACAACGCTCGCCCCCTACGTATTACCGCGGCGGCTGACAC</t>
  </si>
  <si>
    <t>GGACTACAAGGGTATCTAATCCTGTTTGCTCCCCACGCTTTCGCGCCTCAGCGTCAGTTGTCAGCCAGAAAGTCGCCTTCGCCACCGGTGTTCCTCCTAATCTCTGCGCATTTTACCGCTCCACTAGGAATTCCACTTTCCCCTCTGACACTCAAGCACTAAAGTTTCAGATGACCGTCCAAAGTTAAGCCTTGGGCTTTCACACCTGACTTTTAATGCCGCCTGCGCGCCCTTTACACCCAGTAATTCCGGATAACGCTCGCCACCTACGTATTACCGCGGCTGCTGACAC</t>
  </si>
  <si>
    <t>GGACTACTCGGGTATCTAATCCGGTTCGCTCCCCACGCTTTCGCACCTCAGCGTCAGGTCAGGCCCAGGTGGCCGTCTGCACCACCGGCGTTCCTCCGGATCTCTACGCATTTCACCACTACACCCGGAATTCCGCCACCCTCTGCCTGCCTCCAGTCGCATCGTATCGGCACGCCTCGCCCCGTTAAGCGGGGCGCTTTCAGCACCGACGCACGCGACCGCCTACGTGCGCTTTACGCCCAGTGATTCCGGACAACGCTTGCCCCCTCCGTCTTACCGCGGCTGCTGACAC</t>
  </si>
  <si>
    <t>GGACTACCGGGGTTTCTAATCCTGTTCGCTACCCATGCTTTCGAGCCTCAGCGTCAGTTACAGACCAGAGAGCCGCCTTCGCCACTGGTGTTCTTCCATATATCTGCGCATTCCACCGCTACACATGGAGTTCCACTCTCCTCTTCTGCACTCAAGAAAGACAGTTTCCGATGCAATTCCTCGGTTGAGCCGAGGGCTTTCACATCAGACTTATTTTTCCGCCTGCGCTCGCTTTACGCCCAATAAATCCGGACAACGCTTGCCACCTACGTATTACCGCGGCGGCTGGCAC</t>
  </si>
  <si>
    <t>GGACTACAAGGGTATCTAATCCTGTTTGCTCCCCACGCTTTCGTGCATGAGCGTCAATCTTGACCCAGGGGGCTGCCTTCGCCATCGGTGTTCCTCCACATATCTACGCATTTCACTGCTACACGTGGAATTCTACCCCCCTCTGCCAGATTCTAGCCTTGCAGTCTCCAATGCAATTCCCAGGTTGAGCCCGGGGATTTCACATCAGACTTACAAAACCGCCTGCGCACGCTTTACGCCCAGTAATTCCGATTAACGCTTGCACCCTACGTATTACCGCGGCTGCTGACAC</t>
  </si>
  <si>
    <t>GGACTACTAGGGTATCTAATCCTGTTTGCTCCCCTAGCTTTCGTGCCTCAGCGTCAGGAATTGTCCAGGGACTCGCCTTCGCCACGGGTGTTCCTCTCGATATCTACGCATTTCACTGCTACACCGAGAATTCCAGTCCCCCCTCCAATCCTCAAGCCGAATAGTTTCCAACGCCGTTCCGGAGTTGAGCTCCGGCATTTCACGTCAGACTTACCCGACCGCCTACGCACCCTTTACGCCCAGTGAATTCGAACAACGCTTGGGACCTCTGTATTACCGCGGCTGCTGACAC</t>
  </si>
  <si>
    <t>GGACTACTAGGGTTTCTAATCCCGTTCGCTACCCTGGCTTTCGCATCTCAGCGTCAGACACAGTCCAGAAAGGCGCCTTCGCCACTGGTGTTCCTCCCAATATCTACGCATTTCACCGCTACACTGGGAATTCCCCTTTCCTCTCCTGCACTCAAGCCTAACAGTTTCCAGCGCCATACGGGGTTGAGCCCCGCATTTTCACGCTCGACTTATTAAGCCGCCTACATGCTCTTTACGCCCAATAATTCCGGACAACGCTCGCCACCTACGTATTACCGCGGCTGCTGACAC</t>
  </si>
  <si>
    <t>GGACTACACGGGTATCTAATCCTGTTCGCTCCCCACGCTTTCGTGCATCAGCGTCAGTAATGGCCCAGCAAGCTGCCTTCGCAATCGGTGTTCTGTGTAATATCTAAGCATTTCACCGCTACATTACACATTCCGCCTGCCTTGACCACACTCAAGATAAACAGTATCAACGGCAAGTCTACAGTTAAGCTGCAGCCTTTCACCACTGACTTATTCATCCGCCTACGCACCCTTTAAACCCAATAAATCCGGATAACGCTCGCATCCTCCGTATTACCGCGGCTGCTGACAC</t>
  </si>
  <si>
    <t>GGACTACGGGGGTTTCTAATCCTGTTTGCTCCCCACGCTTTCGCGCCTCAGCGTCAGTTATCGTCCAGAAAGCCGCCTTCGCCACTGGTGTTCCTCCCAATATCTACGCATTTTACCGCTACACTGGGAATTCCGCTTTCCTCTCCGACACTCAAGACATACAGTTTCGGATGCACGTCCCGGGTTGAGCCCGGGGATTTCACATCCGACTTATACGCCCGCCTACACGCCCTTTACACCCAGTAAATCCGGATAACGCTCGCCACCTACGTATTACCGCGGCTGCTGACAC</t>
  </si>
  <si>
    <t>GGACTACTAGGGTATCTAATCCTGTTTGCTCCCCACGCTTTCGCACCTCAGCGTCAGTAGAGGCCCAGGGGGTCGCCTTCGCCTCTGGTGTTCCTCCCGATATCTACGAATTTCACCTCTACACCGGGAATTCCACCCCCCTCTACCTCACTCAAGACAAGCAGTATCAAATGCAATTCCGGAGTTGAGCTCCGGGCTTTCACACCTGACTTGCCTATCCGCCTACGTGCTCTTTACGCCCAGTGATTCCGAATAACACTTGCACCCTCCGTATTACCGCGGCTGCTGGCAC</t>
  </si>
  <si>
    <t>GGACTACCAGGGTTTCTAATCCCGTCTGCTACCCACGCTTTCGTGCATGAGCGTCAGTATTATCCCAGGGGGCTGCCTTCGCCATCGGTATTCCTCCGCATATCTACGCATTTCACTGCTACACGCGGAATCCTACCCCCCTCTGACATACTCTAGTCCGGTAGTTAAGAATGCAGTTCCATGGTTGAGCCCTGGGATTTCACATCCTTCTTTCCGAACCGCCTGCGCACGCTTTACGCCCAGTAATTCCGATTAACGCTTGCACCCTACGTATTACCGCGGCTGCTGACAC</t>
  </si>
  <si>
    <t>GGACTACGGGGGTATCTAATCCTGTTTGCTCCCCACGCTTTCGAGCCTCAGTGTCAGTCACAGTCCAGTAAGCCGCCTTCGCCACTGGTGTTCCTCCTAATATCTACGCATTTCACCGCTACACTAGGAATTCCACTTACCTCTCCTGCACTCTAGCAAGTCAGTTTCAAATGCAGTCCCGGGGTTGAGCCCCGGGCTTTCACATCTGACTTGATTTGCCACCTACGCTCCCTTTACACCCAGTAAATCCGGATAACGCTTGCCCCCTACGTATTACCGCGGCTGCTGGCAC</t>
  </si>
  <si>
    <t>GGACTACCAGGGTTTCTAATCCCGTTCGCTCCCCCAGCTTTCGCGCCTCAGCGTCAGGTGCAATCCAGGAAGCCGCCTTCGCCACTGGTGTTCCTCCCGATATCTACGCATTTCACCGCTACACCGGGAATTCCGCCTCCCTCTCTTGCCCTCAAGCCATACAGTTTCGGCCGGCATCCTAGAGTTAAGCCCTAGGCTTTCACAACCGACTTGCATGACCGCCTGCGCGCCCTTTACGCCCAGTAATTCCGGACAACGCTCGCCCCCTACGTATTACCGCGGCTGCTGACAC</t>
  </si>
  <si>
    <t>GGACTACTGGGGTTTCTAATCCTGTTTGCTCCCCACGCTTTCGCGTCTCAGCGTCACCACAAGTCCAGCAAGTCGCCTTCGCCACTGGTGTTCCTGCGAATATCTACGAATTTCACCTCTACACTCGCAATTCCACTTGCCTCTCCTTGGGTCCAGGCCGCCAGTCATGAAGGCAGTTCCGGAGTTGAGCTCCGGGATTTCACCCCCATCTTAACGACCCGCCTACACGCGCTTTACGCCCAGTAAATCCGAACAACGCTAGCCCCCTTCGTATTACCGCGGCTGCTGACAC</t>
  </si>
  <si>
    <t>GGACTACTGGGGTATCTAATCCTGTTTGCTCCCCACGCTTTCGAGCCTCAGCGTCAGTTACAGACCAGAGAGCCGCTTTCGCCACCGGTGTTCCTCCATATATCTACGCATTTCACCGCTACACATGGAATTCCACTCTCCCCTTCTGCACTCAAGTCTAACAGTTTCCAAAGCGAACAATGGTTAAGCCACTGCCTTTAACTTCAGACTTATTAAACCGCCTGCGCTCGCTTTACGCCCAATAAATCCGGACAACGCTCGGGACCTACGTATTACCGCGGCGGCTGACAC</t>
  </si>
  <si>
    <t>GGACTACGAGGGTTTCTAATCCTGTTTGCTCCCCACGCTTTCGCACCTCAGCGTCAGTAATGGACCAGTAAGCCGCCTTCGCCACTGGTGTTCCTCCGAATATCTACGAATTTCACCTCTACACTCGGAATTCCACTTACCTCTTCCATACTCAAGATACCCAGTATCAAAGGCAGTTCCAGAGTTGAGCTCTGGGATTTCACCCCTGACTTAAATATCCGCCTACGTGCGCTTTACGCCCAGTAATTCCGAACAACGCTAGCCCCCTTCGTATTACCGCGGCGGCTGACAC</t>
  </si>
  <si>
    <t>GGACTACTAGGGTTTCTAATCCTGTTTGCTCCCCACGCTTTCGCACCTCAGCGTCAGTAATGGTCCAGTGAGCCGCCTTCGCCACTGGTGTTCCTCCGAATATCTACGAATTTCACCTCTACACTCGGAATTCCACTCACCTCTACCATACTCAAGACTTCCAGTATCAAAGGCAGTTCCGGGGTTGAGCCCCGGGATTTCACCCCTGACTTAAAAATCCGCCTACGTGCGCTTTACGCCCAGTAAATCCGAACAACGCTAGCCCCCTTCGTATTACCGCGGCTGCTGGCAC</t>
  </si>
  <si>
    <t>GGACTACGGGGGTTTCTAATCCTGTTTGCTCCCCACGCTTTCGCACCTCAGTGTCAGTATTAGTCCAGGTGGTCGCCTTCGCCACTGGTGTTCCTTCCTATATCTACGCATTTCACCGCTACACAGGAAATTCCACCACCCTCTACCATACTCTAGTCAGTCAGTTTTGAATGCAGTTCCCAGGTTGAGCCCGGGGATTTCACATCCAACTTAACAAACCACCTACGCGCGCTTTACGCCCAGTAATTCCGATTAACGCTTGCACCCTCTGTATTACCGCGGCTGCTGACAC</t>
  </si>
  <si>
    <t>GGACTACAAGGGTATCTAATCCTGTTTGATACCCGCACTTTCGAGCTTCAGCGTCAGTCGCGCTCCCGCAAGCTGCCTTCGCAATCGGGGTTCTTCGTGATATCTAAGCATTTCACCGCTACACCGGGAATTCCACCTACCTCTACTTCACTCAAGCCAAACAGTTTCAATTGCAGGCTATGGGTTAAGCCCATAGTTTTCACAGCTGACTTGCTTGGCCGCCTACGCACCCTTTACACCCAGTAAATCCGGACAACGCTCGCTCCCTACGTATTACCGCGGCGGCTGACAC</t>
  </si>
  <si>
    <t>GGACTACTAGGGTATCTAATCCTGTTCGCTCCCCTAGCTTTCGCGCCTCAGCGTCAGTCGTGGCCCAGAAGGCCGCCTTCGCCACCGGTGTTCTTCCCGATATCTGCGCATTCCACCGCTACACCGGGAATTCCGCCTTCCCCTGCCAGACTCAAGCCGGCCGGTATCGGGAGCGGACGGGGGTTGAGCCCCCGGATTTGACTCCCGACCAGGCTGGCCGCCTACGCGCGCTTTACGCCCAATGAATCCGGATAACGCTTGCCCCCTACGTATTACCGCGGCGGCTGGCAC</t>
  </si>
  <si>
    <t>GGACTACTAGGGTTTCTAATCCCGTTTGCTCCCCTAGCTTTCGTTCCTCAGCGTCAGAAAAGACCCAGTGAGCCGCCTTCGCCTCTGGTGTTCCTGATGATATCAACGCATTTCACCGCTCCACCATCAGTTCCGCTCACCTCTATCTCCCTCGAGCCCGACAGTTTGGAGCGCAATTCCTCGGTTGAGCCGAGGGCTTTCACACCCCACTTGACGGACCGCCTACGAACTCTTTAAGCCCAGTAAATCCGAATAACGTTTGGGCCTCTCGTATTACCGCGGCGGCTGGCAC</t>
  </si>
  <si>
    <t>GGACTACTGGGGTATCTAATCCTGTTCGATACCCGCACTTTCGAGCTTCAGCGTCAGTTGTGCTCCCGTAAGCTGCCTTCGCAATTGGAGTTCTTCGTGATATCTAAGCATTTCACCGCTACACCACGAATTCCGCCTACGTTGCGCACACTCAAGTCTGCCAGTTCGCGCTGCAATTCAGATGTTGAGCATCTACATTTCACAACACGCTTAACAGACGGCCTACGCTCCCTTTAAACCCAATAAATCCGGATAACGCCTGGACCTTCCGTATTACCGCGGCTGCTGACAC</t>
  </si>
  <si>
    <t>GGACTACCGGGGTTTCTAATCCTGTTTGCTACCCACGCTTTCGTGCCTCAGCGTCAGTTACAGTCCAGAGAATCGCCTTCGCCACTGGTGTTCTTCCTAATCTCTACGCATTTCACCGCTACACTAGGAATTCCATTCTCCTCTCCTGCACTCTAGATATCCAGTTTGAAATGCAGCACCCAAGTTAAGCCCGGGTATTTCACATCTCACTTAAACATCCGCCTACGCACCCTTTACGCCCAGTAAATCCGGACAACGCTTGCCACCTACGTATTACCGCGGCTGCTGGCAC</t>
  </si>
  <si>
    <t>GGACTACCCGGGTATCTAATCCTGTTTGCTCCCCACGCTTTCGCACTTCAGCGTCAGTACCGGACCAGGTAGCCGCCTTCGCCACCGGTGTTCCTCCGAATATCTACGAATTTCACCTCTACACTCGGAATTCCACTACCCTCTTCCGGACTCCAGCCAGGCAGTCTGCAGCGCCGTCCCCAGGTTGAGCCCAGGACTTTCACGCCACACTTACCCAGCCGCCTACGCGCGCTTTACGCCCAGTAATTCCGAACAACGCTAGCCCCTTCCGTATTACCGCGGCGGCTGGCAC</t>
  </si>
  <si>
    <t>GGACTACGGGGGTTTCTAATCCTGTTTGCTCCCCACGCTTTCGTGTCTCAGCGTCAGTTGACGTCCAGTAAACCGCCTTCGCCACTGGTGTTCCTCCCGATATCTACGCATTTCACCGCTACACCGGGAATTCCGTTTACCTCTCCGTCTCTCAAGAACCGCAGTTTCAAAAGCAGGCCATCGGTTGAGCCGATGGGTTTCACTCCTGACTTACAGCCCCGCCTACTCACCCTTTACGCCCAGTAATTCCGGATAACGCTCGCCACCTACGTATTACCGCGGCTGCTGACAC</t>
  </si>
  <si>
    <t>GGACTACCCGGGTTTCTAATCCTGTTTGCTACCCAAGCCTTCGTCTCTCAACGTCAGTTATTACATAGAAGGACGCCTTCGCCGTTGACAGTCCTCCTGGTATCATCAAATTTTATCTCTACTCCAGAAATTCTTCCTTCTCTCATATAACTCTAGTAAAAAAGTACTCGTTTAGAGTTTAATTTACCGTCTACTTACCCTTTAAACCCAATAAAGATAACTAACACTAGCCTCCTACGTATTACCGCGGCGGCTGACAC</t>
  </si>
  <si>
    <t>GGACTACAGGGGTTTCTAATCCTGTTTGCTACCCATGCTTTCGTGCTTCAGCGTCAGTTAAAGCCCAGTAGGCCGCCTTCGCCACTGGTGTTCCTCCCGATCTCTACGCATTTCACCGCTACACCGGGAATTCCACCTACCTCTACTTCACTCAAGTCCCACAGTTTCAATTGCAGGCTATGGGTTAAGCCCATAGTTTTCACAACTGACTTGCAGAACCGCCTACGCACCCTTTACACCCAGTAAATCCGGACAACGCTTGCTCCCTACGTATTACCGCGGCTGCTGACAC</t>
  </si>
  <si>
    <t>GGACTACGAGGGTTTCTAATCCTGTTTGATCCCCACGCCTTCGTGCATGAGCGTCAGTTATGGAATGGCAAGCTGCCTACGCGATCGGAGTTCCTCGTGATATCTATGCATTTCACCGCTACACCACGAATTCCGCCTGCCTCACCCACACTCAAGGTAACCAGTTTCGATGGCAAGCCAGGGGTTGAGCCCCGGGATTTCACCACCGACTTAACAACCCGCCTGCGCACCCTTTAAACCCAATAAATCCGGATAACGCTCGGATCCTCCGTATTACCGCGGCTGCTGACAC</t>
  </si>
  <si>
    <t>GGACTACGGGGGTTTCTAATCCTGTTTGATCCCCACGCTGTCGTACCTCAGCGTCAGTGATAACCCGGTAAGCTGCCTTCGCAATCGGGGTTCTGTGTTATATCTATGCATTTCACCGCTACACAACACATTCCGCCTACCTCATCTACACTCAAGAACGATAGTTTCAACGGCAAGCTTGCAGTTAAGCTGCAAAATTTCACCGCTGACTTATACGCCCCGCCTACGTACCCTTTAAACCCAATAAATCCGGATAACGCTCGGATCCTCCGTATTACCGCGGCTGCTGACAC</t>
  </si>
  <si>
    <t>GGACTACCAGGGTTTCTAATCCTGTTTGATCCCCACGCTTTCGTGCATGAGCGTCTATAACAAATTCGTAACCTGTCTTCACGATCGGTGTTCTGTGTTATATCTATGCATTTCACCGCTACATAACACATTCCAGCTACGTCATTTGTATACTAGTCCAACAGTATCAATGGCACGCTACATGTTGAGCATGTAAATTTCACCACTGACTTATTAGTCCGCCTGCGCACCCTTTAAACCCAATAAATCCGGATAACGCTTGCATCCTCCGTATTACCGCGGCGGCTGGCAC</t>
  </si>
  <si>
    <t>GGACTACAGGGGTTTCTAATCCTGTTTGCTACCCACGCTTTCGAGCCTCAGCGTCAGTTACAGACCAGAGAGCCGCCTTCGCCACTGGTGTTCTTCCATATATCTACGCATTTCACCGCTACACATGGAGTTCCACTCTCCTCTTCTGCACTCAAGTCTCCCAGTTTCCGATGCCCTTCTTCGGTTAAGCCGAAGGCTTTCACATCAGACTTAAAAGACCGCCTGCACTCGCTTTACGCCCAATAAATCCGGACAACGCTTGCCACCTACGTATTACCGCGGCGGCTGGCAC</t>
  </si>
  <si>
    <t>GGACTACGGGGGTTTCTAATCCTGTTCGCTACCCACGCTTTCGCGCATCAGTGTCAGTGCTTGTCCAGCAAGCCGCCTTCGCCACCGGTGTTCCTCCTAATATCTACGCATTTCACCGCTACACTAGGAATTCCACTTGCCTCTCCAAGACTCAAGAATAACAGTTTCAAGTGCACTTTATCGGTTGAGCCGATACCTTTCACACCTGACTTATTATCCCACCTACGCGCCCTTTACGCCCAGTCAATCCGGATAACGCTTGTCCCCTATGTATTACCGCGGCGGCTGACAC</t>
  </si>
  <si>
    <t>GGACTACGGGGGTTTCTAATCCCGTTCGCTACCCTAGCTTTCGTGCCTCAGCGTCAGAAGAGACCCAGTGAGCCGCTTTCGCCACCGGTGTTCCTTAGGATATCAACGCATTTCACCGCTCCACCCTAAGTTCCGCTCACCTCTGTCTCCCTCGAGCACGGTAGTTTTGAGCGCAGTTCCTCGGTTGAGCCGAGGGATTTCACACCCAACTTTCCGCGCCGCCTACGCACCCTTTAAGCCCAGTGATTCCGAATAACGTTCGTACGGTTCGTCTTACCGCGGCGGCTGACAC</t>
  </si>
  <si>
    <t>GGACTACAAGGGTATCTAATCCTGTTCGCTACCCATGCTTTCGAGCTTCAGCGTCAGTCGCGCTCCCGCAAGCTGCCTTCGCAATCGGGGTTCTTCGTGATATCTAAGCATTTCACCGCTACACCACAAATTCCGCCTGCGTCGTGCGCCCTCAAGCCCGACAGTTCGCGCTGCAGTCCAGTGGTTGGGCCACTGTATTTCACAGCACGCTTGCCGGGCAGCCTACGCTCCCTTTAAACCCAATAAATCCGGATAACGCCCGGACCTTCCGTATTACCGCGGCGGCTGGCAC</t>
  </si>
  <si>
    <t>GGACTACGAGGGTATCTAATCCGTTTTGCTCCCCATACTTTCGTACCTCAGCGTCAGTGTTTAGTTAGAAAAAAGCCTTCGCCTTAAGCGGTCTTCCGAGGATCAACAGATTCCATCCCTACTCTCGGAGTTCCTCTTTCCTCCATTACACTCTAGTTTCATAGTTACCCAAAAACTCTTATTCATTTAGTTCGATACTTTTGAGTCTTATGATACAGCCTACGTACCCTTTAGACCCATTAATGATGAATAATGCTTACCCCTCTCGTATTACCGCGGCTGCTGGCAC</t>
  </si>
  <si>
    <t>GGACTACGGGGGTTTCTAATCCTGTTCGCTCCCCTAGCTTTCGCTCCTCAGCGTCAGTGGCGGCCCAGAAGGCTGCCTTCGCCATCGGTGTTCTTCCCAATATCTGTGCATTCCACCGCTCCACTGGGAATTCCGCCTTCCTCTACCGCACTCGAGCCCGCCAGTCCAAGGCCCTGCTGGAGGTTGAGCCCCCAGGTTCGAAGCCCTGCTTGGCGGGCGGCCTACGAGCGCTTTACGCCCAATGAATCCGGATAACGCTCGCTCCCTACGTATTACCGCGGCTGCTGACAC</t>
  </si>
  <si>
    <t>GGACTACCAGGGTTTCTAATCCGGTTTGCTCCCCCAGCTTTCGTCCCTCACTGTCGGACCCGTTCTGGTGAGATGCCTTCGCCATAGGTGGTCCCACCGGGATTACAGGATTTCACTCCTACCCCGGCAGTACCCCTCACCTCTCCCGGTCCCAAGAAAACAAGTTTCCCCTGAACGCCCGCAAGTTAAGCCAGCGGATTTCTCAAGGGACCCAGTTATCAAGCTACGGACCCTTTAAGCCCAGTAATAGCGGCCACCACTCGAGCCGCCGGTATTACCGCGGCTGCTGACAC</t>
  </si>
  <si>
    <t>GGACTACACGGGTTTCTAATCCCGTTTGCTCCCCTGGCTTTCGCGCCTCAGCGTCAGTGTCAGCCCAGCAACCCGTCTTCACCTCAGGTGTTCCTCTTGATATCTACGCATTTCACCGCTACACCAAGAATTCCGATTGCCCCTTCTGCACTCTAGCACTGCAGTATCACTTGGCCGTTCTGAGTTAAGCTCAGAGATTTCACAAGTGACTTACCGCGCCGCCTACGCGCCCTTTACGCCCAGTAAATCCGAACAACGCTTGCTCCCTACGTATTACCGCGGCGGCTGGCAC</t>
  </si>
  <si>
    <t>GGACTACCCGGGTTTCTAATCCTGTTTGCTCCCCACGCTTTCGTGCATGAGCGTCAGTATCAGCCCAGGGACCTGCCTTCGCCATCGGTATTCCTCCTGATATCTACGCATTTCACTGCTACACCAGGAATTCCAGTCCCCTCTGCCATACTCCAGCCTTGCAGTCCCAATCGCCATTCCCAGGTTAAGCCCGGGGATTTCACGACTGGCTTACAAAACCGCCTGCGCACGCTTTACGCCCAGTAATTCCGATTAACGCTCGCACCCTACGTATTACCGCGGCTGCTGACAC</t>
  </si>
  <si>
    <t>GGACTACTAGGGTATCTAATCCTGTTTGCTCCCCGCACTTTCGCTCATGAGTGTCAGTTACGATCCAGATAGCTGCCTTCGCCATTGGTGTTCCTCTCGATATCTACGCATTCCACCGCTACACCGAGAATTCCGCTATCCCCTATCGTACTCAAGTTCGCCAGTTTTGGAGGCTGACTCTGGGTTGAGCCCAGAGATTAAACCACCAACTTAACAAACCACCTGCGAGCCCTTTACGCCCAATAATTCCGAACAACGCTTGCCCCATACGTATTACCGCGGCGGCTGACAC</t>
  </si>
  <si>
    <t>GGACTACCAGGGTATCTAATCCTGTTTGCTCCCCACGCTTTCGCGTCTCAGCGTCAGTTACGGTCCAGAAAGCCGCCTTCGCCACTGGTGTTCCTCCTAATATCTACGCATTTCACCGCTACACTAGGAATTCCGCTTTCCTCTCCCGTCCTCAAGAAACCCAGTTTCAGATGCCGGCTCGGGGTTAAGCCCCGAGTTTTCACACCTGACTTAAGCTTCCGCCTACACGCGCTTTACGCCCAATAATTCCGGACAACGCTCGCCCCCTACGTTTTACCGCGGCGGCTGGCAC</t>
  </si>
  <si>
    <t>GGACTACTCGGGTTTCTAATCCTGTTTGCTCCCCACGCTTTCGTGCCTCAGCGTCAGTTACAGTCCAGAGAGCCGCCTTCGCAACTGGTGCTCCTCCTAATATCTACGCATTTCACCGCTACACTAGGAATTCCACTCTCCTCTCCTGCACTCAAGTCTTACAGTTTCAAAAGCTTACTACGGTTGAGCCGTAGCCTTTCACTTCTGACTTGAAAGACCGCCTACGCACCCTTTACGCCCAGTAATTCCGGATAACGCTAGCCCCCTACGTATTACCGCGGCGGCTGGCAC</t>
  </si>
  <si>
    <t>GGACTACTCGGGTTTCTAATCCTGTTTGATCCCCACACTTTCGTGCCTCAGCGTCAATAACGACTTTGTGAGATGCCTTCGCAATAGGTGTTCTGTGTAATATCTATGCATTTCACCGCTACACTACACATTCCTCCCACAGCATACGTATTCTAGACGCGCAGTTTCAACGGCACGGCACAGGTTGAGCCTGTGAATTTCACCGCTGACTTACGAATCCGCCTACGCACCCTTTAAACCCAATAAATCCGGATAACGCTTGCATCCTCCGTATTACCGCGGCTGCTGGCAC</t>
  </si>
  <si>
    <t>GGACTACGGGGGTTTCTAATCCCGTTTGCTCCCCTGGCTTTCGCGCCTCAGCGTCAGTTTTCGTCCAGAAAGCCGCCTTCGCCACTGGTGTTCTTCCTAATATCTACGCATTTCACCGCTACACTAGGAATTCCGCTTTCCTCTCCGATACTCTAGGTTTCCAGTTTCCATCCCCTCACGGGGTTAAGCCCCGAACTTTTAAGACAGACTTAAAAACCCGCCTGCGCGCGCTTTACGCCCAATAATTCCGGACAACGCTTGCCACCTACGTATTACCGCGGCTGCTGACAC</t>
  </si>
  <si>
    <t>GGACTACTAGGGTATCTAATCCTGTTTGCTCCCCATGCTTTCGTACCTCAGCGTCAGTGTTAGGCCAGATGGCTGCCTTCGCCATCGGTATTCCTCCAGATCTCTACGCATTTCACCGCTACACCTGGAATTCTACCATCCTCTCCCACACTCTAGCTAACCAGTATCGAATGCAATTCCCAAGTTAAGCTCGGGGATTTCACATCCGACTCAATTAGCCGCCTACGCACGCTTTACGCCCAGTAAATCCGATTAACGCTCGCACCCTCTGTATTACCGCGGCTGCTGACAC</t>
  </si>
  <si>
    <t>GGACTACGGGGGTTTCTAATCCTGTTCGCTACCCATGCTTTCGAGCCTCAGCGTCAGTTGCAAGCTAGACAGCCGCCTTCGCCACTGGTGTTCTTCCATATATCTACGCATTCCACCGCTACACATGGAGTTCCACTGTCCTCTCTTGCACTCAAGTTATCCAGTTTCCGATGCACTTCTCCGGTTAAGCCGAAGGCTTTCACATCAGACTTAGAAAACCGCCTGCGCTCGCTTTACGCCCAATAAATCCGGATAACGCTTGCCACCTACGTATTACCGCGGCTGCTGACAC</t>
  </si>
  <si>
    <t>GGACTACGGGGGTTTCTAATCCTGTTTGCTCCCCACGCTTTCGTGCATCAGCGTCAGATAAGGCCCAGCAAGCCGCCTTCGCCACTGGTGTTCCTCCATATATTTACGCATTTTACCGCTACACATGGAATTCCACTTGCCTCTACCTCTCTCAAGCCACCCAGTTTTTAAAGCATTTCAAGGTTGAGCCTTGAATTTAGACCATAAACTTAAGTAGCCGCCTACGCACCCTTTACGCCCAATAATTCCGGATAACGCTTGCCCCCTATGTATTACCGCGGCTGCTGACAC</t>
  </si>
  <si>
    <t>GGACTACTCGGGTTTCTAATCCCGTTTGCTCCCCTGGCTTTCGCGCCTCAGCGTCAGAAGGGATCCAGCACGCCGCTTTCGCCACCGGAGTTCCTATGGATATCAACGCATTTCACCGCTCCACCCACAGTTCCGCGTGCCCCTATCCCCCTCGAGACCATCAGTATCCGAGGCCGTTCTCCAGTTGAGCTGGAGGATTTCACCCCGGACTTGATAGCCCGCCTACGCGCCCTTTAAGCCCAGTGATTCCGAACAACGTTCGCACGGTTCGTCTTACCGCGGCTGCTGGCAC</t>
  </si>
  <si>
    <t>GGACTACTGGGGTTTCTAATCCCGTTTGCTCCCCTGGCTTTCGCGCCTCAGCGTCAGTTACTGTCCAGCAAGCCGCCTACGCCACCGGTGTTCCTCCCAATATCTACGCATTTCACCGCTACACTGGGAATTCCGCTTGCCTCTACAGTACTCGAGCACTACAGTTTCAACCGCACTCATGGGGTAAGCCCATGATTTTAACAGCTGACTTGTAACGCAGCCTGCGCGCCCTTTACGCCCAGTAATTCCGGACAACGCTCGTCCCCTACGTATTACCGCGGCTGCTGGCAC</t>
  </si>
  <si>
    <t>GGACTACGGGGGTATCTAATCCCGTTCGCTCCCCTAGCTTTCGCGCCTCAGCGTCAGACATCGTCCAGAAAGTCGCCTTCGCCACTGGTGTTCTTCCAAATCTCTACGCATTTCACCGCTACACTTGGAATTCCACTTTCCTCTCCGACACTCAAGAATACCAGTTTCTGTCCCCTCACGAGGTTGAGCCTCGCACTTTTAAGACAGACTTGATATCCCGCCTGCGCGCGCTTTACGCCCAATAATTCCGGACAACGCTTGCCACCTACGTATTACCGCGGCGGCTGACAC</t>
  </si>
  <si>
    <t>GGACTACGAGGGTATCTAATCCCGTTTGCTACCCTAACTTTCGCACTTCAGCGTCAGTTTCAGTCCAGAGAGCTACCTTCGTCATTGGCATTCCTACAAATATCTACGAATTTCACCTCTACACTTGTAGTTCCGCCCTCCTCTCCTGTACTCTAGTCTCGCAGTTTCAAAAGCAAGGACAGGGTTGAGCCCTGAATTTTCACTTCTGACTTGCGAAACCGCCTAGATGCCCTTTATGCCCAGTAATTCCGGATAACGCTTGCAACTTACGTATTACCGCGGCTGCTGGCAC</t>
  </si>
  <si>
    <t>GGACTACACGGGTTTCTAATCCTGTTTGCTCCCCACGCTTTCGCGCCTCAGCGTCAGTTACAGTCCAGTAAGTCGCCTTCGCCACTGGTGTTCCTCCTAATATCTACGCATTTCACCGCTACACTAGGAATTCCACTTACCTCTCCTGCACTCAAGCTAGCCAGTTTCAAATGCAATCCCGCAGTTAAGCCCCGGGTTTTCACATCTGACTTAATTAACCGCCTACGCGCCCTTTACGCCCAGTAATTCCGGACAACGCTCGCCACCTACGTATTACCGCGGCGGCTGACAC</t>
  </si>
  <si>
    <t>GGACTACGCGGGTATCTAATCCCGTTCGCTCCCCATGCTGTCGCGTCTCAGTGTCAGGTGCAGCCCAGCGTGTCGCCTTCGCCACTGGTGTTCCTCCGGATCTCTACGCATTTCACCACTACACCCGGAATTCCACACGCCTCTACTGCCCTCTAGTTCGTCAGTCTCCGACGACTTTCCCCGGTTGAGCCGGAGGCTTTCACGCCAGACTTAACGAACCACCTGCACGCCCTTTACGCCCAGTAACTCCGGATAACGTTTGTCTCCTACGTTTTACCGCGGCTGCTGACAC</t>
  </si>
  <si>
    <t>GGACTACGGGGGTTTCTAATCCTGTTCGCTCCCCACGCTTTCGCTCCTCAGCGTCAGTGACGGCCCAGAGAACTGCCTACGCCATCGGTGTTCTTCCCGATATCTACACATTCCACCGTTACACCGGGAATTCCGTTCTCCCCTACCGCACTCAAGCCAGCCCGTATCCAGCGCAGACCCGCCGTTAGGCAGCGGGCTTTCACACCAGACGCGACTGACCGCCTACGAGCCCTTTACGCCCAATAATTCCGGACAGCGCTCGGACCCTACGTATTACCGCGGCTGCTGACAC</t>
  </si>
  <si>
    <t>GGACTACGGGGGTTTCTAATCCTGTTTGCTACCCACGCTTTCGTGCCTCAGTGTCAGTTTCAGTCCAGAAGGCCGCCTTCGCCACCGGTGTTCCTCCTAATATCTACGCATTTCACCGCTACACTAGGAATTCCGCCTTCCTCTCCTGTACTCAAGCTGAACAGTTCGCAGGGCGGTTCACGGTTGGGCCGTGAAATTAAACCCCGCGCTTGCTCAGCCACCTACGCACTCTTTACGCCCAGTAATTCCGGATAACGCTCGCCCCCTACGTGTTACCGCGGCTGCTGACAC</t>
  </si>
  <si>
    <t>GGACTACTCGGGTATCTAATCCTGTTTGCTACCCATGCTTTCGTGCCTCAGCGTCAGTTAAAGCCCAGCAGGCCGCCTTCGCCACTGGTGTTCCTCCCGATCTCTACGCATTTCACCGCTACACCGGGAATTCCGCCTGCCTCTGCTCCACTCAAGCCCCACAGTTTCAAACGCAGCTCGGAGGTTAAGCCTCCGCCTTTCACGCCTGACTTGCAGGGCCGCCTACGCACCCTTTACACCCAGTAAATCCGGACAACGCTTGCTCCCTACGTATTACCGCGGCGGCTGACAC</t>
  </si>
  <si>
    <t>GGACTACCCGGGTATCTAATCCCGTTCGCTCCCCTGGCTTTCGCGCCTCAGCGTCAGTTATCGTCCAGAAAGCCGCTTTCGCCACTGGTGTTCCTCCTAATATCTACGCATTTCACCGCTACACTAGGAATTCCGCTTTCCTCTCCGATACTCCAGTTTTACAGTTTCCGTCCCCTCACGGGGTTGAGCCCCGCACTTTTAAGACCGACTTGTAAAACCGCCTGCGCGCCCTTTACGCCCAATAATTCCGGACAACGCTTGCCACCTACGTATTACCGCGGCTGCTGACAC</t>
  </si>
  <si>
    <t>GGACTACCGGGGTTTCTAATCCTGTTCGCTACCCACGCTTTCGTGCCTCAGCGTCAGTTACAGTCCAGAAAGCCGCCTTCGCCACTGGTGTTCCTCCTAATATCTACGCATTTCACCGCTACACTAGGAATTCCGCTTTCCTCTCCTGTACTCTAGCCATACAGTTTCAAATGCACCCCCGGAGTTGAGCCCCGGAATTTCACATCTGACTTATATTGCCGCCTACGCACCCTTTACACCCAGTGATTCCGGATAACGCTTGCCCCCTACGTATTACCGCGGCGGCTGGCAC</t>
  </si>
  <si>
    <t>GGACTACCCGGGTTTCTAATCCTGTTCGCTACCCATGCTTTCGCTCCTCAGCGTCAGTAACGGCCCAGAGACCTGCCTTCGCCATTGGTGTTCTTCCCGATATCTACACATTCCACCGTTACACCGGGAATTCCAGTCTCCCCTACCGCACTCAAGCCCGCCCGTACCCGGCGCGGATCCACCGTTAAGCGATGGACTTTCACACCGGACGCGACGAACCGCCTACGAGCCCTTTACGCCCAATAAATCCGGATAACGCTTGCACCCTACGTATTACCGCGGCTGCTGACAC</t>
  </si>
  <si>
    <t>GGACTACTGGGGTTTCTAATCCCGTTCGCTCCCCTAGCTTTCGTACCTCAGCGTCAGAAGAGACCCAGTAAGCCGCTTTCGCCACCGGTGTTCCTGATGATATCAACGCATTTCACCGCTCCACCATCAGTTCCGCTTACCTCTGTCTCCCTCAAGTCCGGCAGTATGGGGCGCAGTTCCTCGGTTGAGCCGAGGGATTTCACACCCCACTTACCGGACCGCCTACGTACCCTTTAAGCCCAGTAATTCCGAATAACGTTTGTCCGGTTCGTCTTACCGCGGCTGCTGACAC</t>
  </si>
  <si>
    <t>GGACTACGAGGGTTTCTAATCCCGTTCGCTACCCACGCTTTCGTCCCTCAGTGTCAGTATCGGCCCAGCAGATCGCCTTCGCCACTGGTGTTCTTCTTGATATCAACGGATTTTACCCCTACACCAAGAATTCCATCTGCCTCTGCCGTACTCAATTCCATTAGTTTTCCTGACAGTTTCCGAGTTGGGCCCGGAGATTTCACCAGAAACTTAATGGAACACCTACGGACGCTTTACGCCCAGTAAATCCGGATAACGTTTGGACTCCATGTATTACCGCGGCTGCTGACAC</t>
  </si>
  <si>
    <t>GGACTACGAGGGTTTCTAATCCTGTTCGCTCCCCACGCTTTCGCTTCTCAGCGTCAGTAGTGGCCCAGAGACCTGCCTTCGCCATCGGTGTTCCTCCTGATATCTGCGCATTTCACCGCTACACCAGGAATTCCAGTCTCCCCTACCACACTCTAGTCTGCCCGTACCCACCGCAAGTCCGGAGTTGAGCCCCGGATTTTCACGGCAGACGCGACAAACCGCCTACAAGCTCTTTACGCCCAATAATTCCGGACAACGCTCGCACCCTACGTATTACCGCGGCTGCTGGCAC</t>
  </si>
  <si>
    <t>GGACTACGCGGGTTTCTAATCCTGTTTGCTCCCCACGCTTTCGCACCTCAGCGTCAGTACCGGACCAGTGAGCCGCCTTCGCCACTGGTGTTCCTCCGAATATCTACGAATTTCACCTCTACACTCGGAATTCCACTCACCTCTTCCGGACTCGAGACTACCAGTATCAAAGGCAGTTCCGGGGTTGAGCCCCGGGATTTCACCCCTGACTTAATAGTCCGCCTACGTGCGCTTTACGCCCAGTAATTCCGAACAACGCTAGCCCCCTTCGTATTACCGCGGCTGCTGACAC</t>
  </si>
  <si>
    <t>GGACTACGGGGGTTTCTAATCCCATTCGCTCCCCTAGCTTTCGTCTCTCAGTGTCAGTGTCGGCCCAGCAGAGTGCTTTCGCCGTTGGTGTTCTTTCCGATCTCTACGCATTTCACCGCTCCACCGGAAATTCCCTCTGCCCCTACCGTACTCCAGCTTGGTAGTTTCCACCGCCTGTCCAGGGTTGAGCCCTGGGATTTGACGGCGGACTTAAAAAGCCACCTACAGACGCTTTACGCCCAATCATTCCGGATAACGCTTGCATCCTCTGTATTACCGCGGCGGCTGGCAC</t>
  </si>
  <si>
    <t>GGACTACTAGGGTTTCTAATCCTGTTTGCTCCCCACGCTTTCGCACCTCAGCGTCAGAATCGAGCCAGTGAGCCGCCTTCGCCACTGGTGTTCCTCCGAATATCTACGAATTTCACCTCTACACTCGGAATTCCACTCACCTCTCTCGACCTCAAGACTGGAAGTTTTGGAGGCAGTTCCGGGGTTGAGCCCCGGGATTTCACCCCCAACTTTCCAATCCGCCTACGTGCGCTTTACGCCCAGTAATTCCGAACAACGCTAGCCCCCTCCGTATTACCGCGGCGGCTGACAC</t>
  </si>
  <si>
    <t>GGACTACTAGGGTATCTAATCCTGTTCGCTACCCACGCTTTCGTACCTCAGCGTCAGTTACAGTCCAGAAAGTCGCCTTCGCCACTGGTGTTCCTCCTAATCTCTACGCATTTCACCGCTACACTAGGAATTCCACTTTCCTCTCCTGCACTCAAGCTACACAGTTTCAAATGCAATTCCAGTGTTAAGCACTGGTATTTCACACCTGACTTATATAGCCGCCTACGTACCCTTTACGCCCAGTAATTCCGGACAACGCTCGCCCCCTACGTATTACCGCGGCTGCTGGCAC</t>
  </si>
  <si>
    <t>GGACTACGAGGGTTTCTAATCCTGTTTGCTCCCCACGCTTTCGTGCCTCAGCGTCAGTTGTAGTCCAGAAAGTCGCCTTCGCCACTGGTGTTCCTCCCAATATCTACGCATTTCACCGCTACACTGGGAATTCCACTTTCCTCTCCTACACTCAAGTTCACCAGTTTCAGAGGCTCACTACGGTTGAGCCGTAGCCTTTCACCCCTGACTTGATAAACCGCCTACGCACCCTTTACGCCCAGTAATTCCGGATAACGCTTGCCCCCTACGTATTACCGCGGCTGCTGACAC</t>
  </si>
  <si>
    <t>GGACTACAAGGGTATCTAATCCCGTTCGCTCCCCAAGCTTTCGTCTTTGACCGTCAAGTTTATTGTAGTTAGCTGTTTTCACTTTCGGCGTTCTTTCCGATATCAACGCATTTCACCGCTCCACCGGAAATTCCACTAACCCCCAATAACTTCCAGATATGCAGTATCTATCCCCTTTCTCCGATTGAGTCGGAGTATTTGAAAACAGACTTACACATCAGGCTACAGACTCTTTACGCCCAGTAAATCCGGATAACGCTTGGGACCTATGTATTACCGCGGCTGCTGACAC</t>
  </si>
  <si>
    <t>GGACTACGGGGGTATCTAATCCTGTTTGCTCCCCACGCTTTCGTGCCTCAGCGTCAGTACCGGGCCAGTGAGCCGCCTTCGCCACTGGTGTTCTTGCGAATATCTACGAATTTCACCTCTACACTCGCAGTTCCACTCACCTCTCCCGGACTCAAGATCTTCAGTATCAAGGGCAGTTCTGGAGTTGAGCTCCAGGATTTCACCCCTGACTTAAAAACCCGCCTACGCACCCTTTACGCCCAGTGATTCCGAGCAACGCTAGCCCCCTTCGTATTACCGCGGCGGCTGACAC</t>
  </si>
  <si>
    <t>GGACTACGGGGGTTTCTAATCCTGTTTGCTACCCATGCTTTCGTGCCTCAGCGTCAGTTAAAGCCCAGCAGGCCGCCTTCGCCACTGGTGTTCCTCCCGATCTCTACGCATTTCACCGCTACACCGGGAATTCCGCCTGCCTCTGCTCCACTCAAGCCCCTCAGTTTCAAATGCAGTCCATCGGTTGAGCCGATGGCTTTCACACCTGACTTAAGAAGCCGCCTACGCACCCTTTACACCCAGTAAATCCGGACAACGCTCGCTCCCTACGTATTACCGCGGCTGCTGACAC</t>
  </si>
  <si>
    <t>GGACTACGAGGGTATCTAATCCTGTTCGCTCCCCACGCTTTCGCTCCTCAGCGTCAGTAATGGCCCAGAGACCCGCCTTCGCCACCGGTGTTCCTCCTGATATCTGCGCATTCCACCGCTACACCAGGAATTCCAGTCTCCCCTACCACACTCAAGCCTGCCCGTACCCACCGCACTACCACAGTTAAGCTGCGGAATTTCACGGCAGACGCGACAAGCCACCTACAAGCCCTTTACGCCCAATAAATCCGGACAACGCTCGCTCCCTACGTATTACCGCGGCTGCTGACAC</t>
  </si>
  <si>
    <t>GGACTACAGGGGTTTCTAATCCTGTTTGCTACCCACGCTTTCGTGCATGAGCGTCAGTATCGACCCAGGGGGCTGCCTTCGCCATTGGTGTTCCTCCACATCTCTACGCATTTCACTGCTACACGTGGAATTCCACCCCCCTCTGCCGTACTCTAGCCTTGCAGTCACAAACGCAGTTCCCAGGTTAAGCCCGGGGATTTCACGCCTGTCTTACAAAACCGCCTGCGCACGCTTTACGCCCAGTAATTCCGATTAACGCTCGCACCCTACGTATTACCGCGGCGGCTGACAC</t>
  </si>
  <si>
    <t>GGACTACAGGGGTATCTAATCCTGTTTGATCCCCACGCCTTCGTGCATGAGCGTCAGTAACGGTTTAGTAAGCTGCCTCCGCAATCGGTGTTCCTTGTGATATCTACGCATTTCACCGCTACACCACAAATTCCGCCTACCTCATCCGCACTCAAGAAAACCGGTTTCAACGGCACTCTCGGGGTTGAGCCCCGAAATTTCACCGCCGACCTAACTTCCCGCCTGCGCACCCTTTAAACCCAATAAATCCGGATAACGCTCGGATCCTCCGTATTACCGCGGCTGCTGACAC</t>
  </si>
  <si>
    <t>GGACTACTGGGGTTTCTAATCCTGTTTGCTCCCCACGCTTTCGAGCCTCAGCGTCAGTTAGAGCCCAGCAAGCCGCCTTCGCCACTGGTGTTCCTCCGAATATCTACGCATTTCACCGCTACACTCGGAATTCCGCTTGCCTCTACTCCACTCAAGAACAGTAGTTTTGGATGCAGCTCCGAAGTTGAGCCTCGGTATTTCACATCCAACTTGCCGTCCCGCCTGCGCTCCCTTTACACCCAGTAAATCCGGACAACGCTTGCCACCTACGTATTACCGCGGCTGCTGACAC</t>
  </si>
  <si>
    <t>GGACTACGGGGGTATCTAATCCTGTTCGCTCCCCTAGCTTTCGCGCCTCAGCGTCAGTCGTGGCCCAGAAGGCCGCCTTCGCCACCGGTGTTCTTCCAAATATCTGCGCATTCCACCGCTACACTTGGAATTCCGCCTTCCCCTACCAGACTCAAGCCTGCCGGTATCGGAACCGGGCGGGGGTTGAGCCCCCGGATTTAACTCTCGACCTACTGGGCAGCCTACGCGCGCTTTACGCCCAATGAATCCGGATAACGCTTGCCCCCTACGTATTACCGCGGCGGCTGGCAC</t>
  </si>
  <si>
    <t>GGACTACAAGGGTTTCTAATCCCGTTCGCTCCCCTAGCTTTCGTTCCTCAGCGTCAGAAGAGACCCAGTAAGCCGCTTTCGCCACCGGTGTTCCTGATGATATCAACGCATTTCACCGCTCCACCATCAGTTCCGCTTACCTCTGTCTCCCTCCAGCCCCGCAGTATGAAATGCACTTCCTCGGTTGAGCCGAGGGCTTTCACATCTCACTTACGGGGCCGCCTACGAACCCTTTAAGCCCAGTAATTCCGAATAACGTTTGTCCGGTTCGTCTTACCGCGGCGGCTGGCAC</t>
  </si>
  <si>
    <t>GGACTACAAGGGTTTCTAATCCTGTTTGCTCCCCACGCTTTCGCGCCTCAGCGTCAGTAATGAGCCAGTATGTCGCCTTCGCCACTGGTGTTCTTCCGAATATCTACGAATTTCACCTCTACACTCGGAGTTCCACATACCTCTCTCATACTCAAGATCGCCAGTATCAAAGGCAGTTCCAGGGTTGAGCCCTGGGATTTCACCTCTGACTTAACGATCCGCCTACGCGCCCTTTACGCCCAGTAATTCCGAGCAACGCTAGCCCCCTTCGTATTACCGCGGCTGCTGACAC</t>
  </si>
  <si>
    <t>GGACTACACGGGTATCTAATCCTGTTCGCTCCCCTAGCTTTCGCACCTCAGCGTCAGTTATGGCCCAGAAGACTGCCTTCGCCATCGGTGTTCTTCCCAATATCTGCGCATTTCACCGCTACACTGGGAATTCCGTCTTCCTCTACCAAACTCGAGCCTACCAGTTCAAGATCCGACTGGGGGTTGAGCCCTCAGGTTTAAAATCTTGCTTGATAAGCCGCCTACGCGCGCTTTACGCCCAATAAATCCGGATAACGCTCGCTCCCTACGTATTACCGCGGCTGCTGACAC</t>
  </si>
  <si>
    <t>GGACTACACGGGTATCTAATCCTGTTTGCTCCCCACGCTTTCGCGCCTCAGTGTCAGTTACAGACCAGGAAGCCGCCTTCGCCACTGGTGTTCCTCCATATCTCTACGCATTTCACCGCTACACATGGAATTCCACTTCCCTCTTCTGCACTCAAGTTGACCAGTTTCCAATGACCCTCCACGGTTAAGCCGTGGGCTTTCACATCAGACTTAATCAACCACCTGCGCGCTCTTTACGCCCAATAATTCCGGATAACGCTCGCCACCTACGTATTACCGCGGCGGCTGACAC</t>
  </si>
  <si>
    <t>GGACTACACGGGTTTCTAATCCCATTCGCTCCCCTGGCTTTCGTTCCTCAGTGTCAGTTATGGCCCAGCTAGTCGCCTACGCCACCGGTGTTCTTCCCAATATCTACGCATTTCACCGCTACACTGGGAATTCCACTAGCCTCTACCACACTCGAGTCTGCCAGTATTCAGTGCAGTTTCAGGGTTGAGCCCCAATCTTTAACACCAAACTTAACAAACCACCTACGAACTCTTTACGCCCAATAAATCCGGACAACGCTTGCATCCTACGTCTTACCGCGGCTGCTGACAC</t>
  </si>
  <si>
    <t>GGACTACGGGGGTATCTAATCCCGTTTGCTCCCCTAGCTTTCGTGCATCAGCGTCAGAAAAGACCCAGTGAGCCGCTTTCGCCACGGGTGTTCCTTACGATATCAACGCATTTCACCGCTCCACCGTAAGTTCCGCTCACCTCTATCTTCCTCGAGCACGGTAGTTTTGGGCGCAGTTCCTTGGTTGAGCCAAGGTATTTCACACCCAACTTTCCGCGCAGCCTACGCACCCTTTAAGCCCAGTAATTCCGAATAACGTTTGTGTGGCTCGTCTTACCGCGGCTGCTGGCAC</t>
  </si>
  <si>
    <t>GGACTACGGGGGTTTCTAATCCTGTTCGCTACCCACGCTTTCGCGCCTCAGCGTCAGTTGTCAGCCAGAAAGTCGCCTTCGCCACCGATGTTCCTCCTAATATCTACGCATTTTACCACTCCACTAGGAATTCCACTTTCCCCTCTGACACTCAAGATACACAGTTTTAGATGACAATCCGGAGTTAAGCCCCGGAATTTCACATCCAACTTGCATACCCGCCTACGCGCCCTTTACACCCAGTAATTCCGGATAACGCTCGCCACCTACGTATTACCGCGGCTGCTGACAC</t>
  </si>
  <si>
    <t>GGACTACGGGGGTTTCTAATCCTGTTTGCTACCCACGCTTTCGTGCCTCAGCGTCAGTTACAGTCCAGGAAACCGCCTTCGCCACTGGTGTTCTTCCTAATCTCTACGCATTTCACCGCTACACTAGGAATTCCGTTTCCCTCTCCTGTACTCTAGATGCCCAGTTTGAAATGCAGCCCCTAAGTTAAGCCTAGGTATTTCACATCTCACTTAAGCATCCGCCTACGCACCCTTTACGCCCAGTAAATCCGGACAACGCTTGCCACCTACGTATTACCGCGGCTGCTGACAC</t>
  </si>
  <si>
    <t>GGACTACTCGGGTTTCTAATCCTGTTTGCTCCCCACGCTTTCGTGCATGAGCGTCAGTATTGGCCCAGGGGGCTGCCTTCGCCATCGGTGTTCCTCCACATCTCTACGCATTTCACTGCTACACGTGGAATTCCACCCCCCTCTGCCAAACTCCAGCTTGGCAGTCTCAAATGCAGTTCCCAGGTTGAGCCCGGGGATTTCACATCTGACTTACCAAACCGCCTGCGCACGCTTTACGCCCAGTAATTCCGATTAACGCTCGCACCCTACGTATTACCGCGGCTGCTGACAC</t>
  </si>
  <si>
    <t>GGACTACTCGGGTATCTAATCCCGTTTGCTCCCCTAGCTTTCGTGCATCAGCGTCAGAAAAGACCCAGTAAGCCGCTTTCGCCACAGGTGTTCCTTACGATATCAACGCATTTCACCGCTCCACCGTAAGTTCCGCTTACCTCTATCTTCCTCAAGCACAGTAGTTTTGGGCGCAGTTCCTCGGTTGAGCCGAGGTATTTCACACCCAACTTACTGCGCAGCCTACGCACCCTTTAAGCCCAGTAATTCCGAATAACGTTTGTGTGGTTCGTCTTACCGCGGCGGCTGACAC</t>
  </si>
  <si>
    <t>GGACTACTCGGGTATCTAATCCTGTTTGCTCCCCACGCTTTCGCACCTCAGTGTCAGTATCAGTCCAGGTGGTCGCCTTCGCCACTGGTGTTCCTTCCTATATCTACGCATTTCACCGCTACACAGGAAATTCCACCACCCTCTACCATACTCTAGCTCGTCAGTTTTGAATGCAGTTCCCAGGTTGAGCCCGGGGATTTCACATCCAACTTAACGAACCACCTACGCGCGCTTTACGCCCAGTAATTCCGATTAACGCTTGCACCCTCTGTATTACCGCGGCGGCTGGCAC</t>
  </si>
  <si>
    <t>GGACTACACGGGTATCTAATCCTGTTTGCTCCCCACGCTTTCGCGCCTCAGCGTCAGTTACAGACCAGAAAGCCGCCTTCGCCACTGGTGTTCCTCCACATCTCTACGCATTTCACCGCTACACGTGGAATTCCGCTTTCCTCTTCTGCACTCAAGTCGAGCAGTTTCCAATGCGAACCGGGGTTGAGCCCCGGGCTTTAACATCAGACTTACCCGACCGCCTGCGCGCGCTTTACGCCCAATAATTCCGGACAACGCTTGCCCCCTACGTATTACCGCGGCTGCTGACAC</t>
  </si>
  <si>
    <t>GGACTACTAGGGTATCTAATCCTGTTTGCTCCCCACGCTTTCGCGCCTCAGCGTCAGTTACAGCCCAGAGAGTCGCCTTCGCCACTGGTGTTCCTCCACATATCTACGCATTTCACCGCTACACGTGGAATTCCACTCTCCTCTTCTGCACTCAAGTCACCCAGTTTCCAGTGCGATCCGGGGTTGAGCCCCGGGATTAAACACCAGACTTAAATGACCGCCTGCGCGCGCTTTACGCCCAATAATTCCGGACAACGCTTGCCCCCTACGTATTACCGCGGCTGCTGGCAC</t>
  </si>
  <si>
    <t>GGACTACCGGGGTATCTAATCCCGTTTGCTCCCCTGGCTTTCGCGCCTCAGCGTCAGTTGTCGTCCAGAAAGCCGCTTTCGCCACTGGTGTTCCTCCTAATATCTACGCATTTCACCGCTACACTAGGAATTCCGCTTTCCTCTCCGATACTCTAGCATCGCAGTTTCGGTCCCCTCACGGGGTTAAGCCCCGCACTTTTAAGATGGACTTAAGAAGCCGCCTGCGCGCGCTTTACGCCCAATAATTCCGGACAACGCTTGCCACCTACGTATTACCGCGGCGGCTGGCAC</t>
  </si>
  <si>
    <t>GGACTACGCGGGTTTCTAATCCTGTTTGCTCCCCACGCTTTCGCACCTCAGCGTCAATACCGGTCCAGTGGGCCGCCTTCGCCACCGGTGTTCTTCCTAATATCTACGAATTTCACCTCTACACTAGGAATTCCACCCACCTCTACCGGATTCGAGACCAACAGTATCAAAGGCAGTTCCGAGGTTGAGCCCCGGGATTTCACCCCTGACTTGAAAGTCCGCCTACGTGCGCTTTACGCCCAGTGATTCCGAACAACGCTAGCCCCCTTCGTATTACCGCGGCGGCTGACAC</t>
  </si>
  <si>
    <t>GGACTACGGGGGTATCTAATCCTGTTTGCTCCCCTAACTTTAGAGCCTCAGCGTCAGTATCTGTCCAGAGAGCCGCCTTCGCCACCGGTGTTCCTCTTGATATCTACGCATTTCACCGCTACACCAAGAATTCCGCTCTCCTCTCCAGTACTCTAGCCAGGTAGTTTCGAATGCCATTCCACAGTTGAGTTGTGGGCTTTCACATTCGACACACCCGTCCGCCTACGCTCCCTTTACGCCCAGTAAATCCGAACAACGCTCGAGACCTCTGAATTACCGCGGCTGCTGACAC</t>
  </si>
  <si>
    <t>GGACTACGGGGGTTTCTAATCCTGTTTGCTACCCATGCTTTCGTGCCTCAGCGTCAGTTAAAGCCCAGTAGGTCGCCTTCGCCACTGGTGTTCCTCCCGATCTCTACGCATTTCACCGCTACACCGGGAATTCCACCTACCTCTACTTCACTCAAGCCACGCAGTTTCAATTGCAGGCTATGGGTTGAGCCCATAGTTTTCACAACTGACTTGCATAGCCGCCTACGCACCCTTTACACCCAGTAAATCCGGACAACGCTTGCTCCCTACGTATTACCGCGGCGGCTGACAC</t>
  </si>
  <si>
    <t>GGACTACGGGGGTTTCTAATCCTGTTTGCTCCCCACGCTTTCGCACCTGAGCGTCAGTCTTTGTCCAGGGGGCCGCCTTCGCCACCGGTATTCCTCCAGATCTCTACGCATTTCACCGCTACACCTGGAATTCTACCCCCCTCTACAAGACTCTAGCTTGCCAGTTTCAAATGCAGTTCCCACGTTAAGCGCGGGGATTTCACATCTGACTTAACAAACCGCCTGCGTGCGCTTTACGCCCAGTAATTCCGATTAACGCTTGCACCCTCCGTATTACCGCGGCGGCTGACAC</t>
  </si>
  <si>
    <t>GGACTACTGGGGTTTCTAATCCGGTTCGCTACCCCAGCTCTCGCGCATGAGCGTCAGTTACTGGCCAGAAAGCCGCCTTCGCCACCGGTGTTCCTCCCGATATCTACGCATTTCACCGCTACACCGGGAATTCCACTTCCCTCTCCAGTACTCAAGCCATGCAGTATCCGCCGCAAGACACCGGTTGAGCCGATGCTTTTCACAGCAGACTTACATAACCGCCTGCGCGCCCTTTACGCCCAGTAATTCCGGACAACGCTCGCCCCCTACGTGTTACCGCGGCTGCTGACAC</t>
  </si>
  <si>
    <t>GGACTACTGGGGTTTCTAATCCTGTTTGATCCCCACGCTTTCGTGCCTCAGCGTCAATGATGGATTAGTAAGCTGCCTTCGCAATCGGTGTTCTGTGTAATATCTATGCATTTCACCGCTACACTACACATTCCGCCTACCTCATCCATATTCAAGTCCAACAGTATCAATGGCAATCCTACCGTTAAGCGACAGACTTTCACCACTGACTTATCAAACAACCTGCGCACCCTTTAAACCCAATAAATCCGGATAACGCTTGCATCCTCCGTATTACCGCGGCTGCTGACAC</t>
  </si>
  <si>
    <t>GGACTACGGGGGTTTCTAATCCTGTTCGCTACCCATGCTTTCGAGCCTCAGCGTCAGTTGCAGACCAGAGAGCCGCCTTCGCCACTGGTGTTCTTCCATATATCTACGCATTCCACCGCTACACATGGAGTTCCACTCTCCTCTTCTGCACTCAAGAAAAACAGTTTCCGATGCAGTTCCTCGGTTAAGCCGAGGGCTTTCACATTAGACTTATTTTTCCGCCTGCGCTCGCTTTACGCCCAATAAATCCGGACAACGCTTGCCACCTACGTATTACCGCGGCTGCTGACAC</t>
  </si>
  <si>
    <t>GGACTACGGGGGTTTCTAATCCGGTTTGCTCCCCTGGCTTTCGCTCCTCAGTGTCAGGGACAGTCCAGAGAGCCGTCTTCACCACTGGTGTTCCTCCCGATCTCTACGCATTTCACCGCTACACCGGGAATTCCACTCTCCTCTCCTGCCCTCTAGCCTCTCGGTTTCCCACGACCCTCCCTGGTTGAGCCAGGGAATTTCACGTGAGACCTAAGAAACCACCTACGAGCCCTTTACGCCCAGTAAATCCGGACAACGCTCGCTCCTTACGTATTACCGCGGCTGCTGACAC</t>
  </si>
  <si>
    <t>GGACTACGGGGGTTTCTAATCCCGTTCGCTGCCCTAGCTTTCGCACATGAGCGTCAGTATTGTGCCAGGAAGCCGCCTTCGCCACTGGTGTTCCTCCCGATATCTACGCATTTCACCGCTACACCGGGAATTCCGCTTCCCTCTCACATACTCCAGATTTACAGTATCGATAGATATACAGAGGTTGAGCCTCCGCCTTTGACTACCGACTTATAATTCAGCCTGCGTGCGCTTTACGCCCAGTAATTCCGGACAACGCTTGCCCCCTACGTATTACCGCGGCTGCTGACAC</t>
  </si>
  <si>
    <t>GGACTACGGGGGTTTCTAATCCGGTTCGCTCCCCTGGCTTTCGCTCCTCAGCGTCAGCAACAGACCAGAAAGCCGTCTTCACCACTGGTGTTCCTCCCGATATCTACGCATTTCACCGCTACACCGGGAATTCCACTTTCCTTTTCTGTCCTCAAGCCGGTCGGTTTCCCGCGACCCTCCCCGGTTGAGCCGGGGGATTTTACGCGAGACCTGATCGGCCGCCTACGAGCTCTTTACGCCCAGTAAATCCGGACAACGCTTGCTCCTTACGTATTACCGCGGCTGCTGACAC</t>
  </si>
  <si>
    <t>GGACTACAAGGGTATCTAATCCTGTTCGCTCCCCACGCTTTCGCTCCTCAGCGTCAGTGACGGCCCAGAGAACTGCCTTCGCCATCGGTGTTCTTCCCGATATCTACACATTCCACCGTTACACCGGGAATTCCGTTCTCCCCTACCGCACTCAAGCCCGCCCGTATCCAGCGCAGACCCGCCGTTAAGCAGCGGGCTTTCACACCAGACGCGACGAACCGCCTACGAGCCCTTTACGCCCAATAATTCCGGACAGCGCTCGGACCCTACGTATTACCGCGGCGGCTGACAC</t>
  </si>
  <si>
    <t>GGACTACTAGGGTTTCTAATCCTGTTTGCTACCCACGCTTTCGTGCCTCAGCGTCAGTTACAGTCCAGAGAATCGCCTTCGCCACTGGTGTTCTTCCTAATCTCTACGCATTTCACCGCTACACTAGGAATTCCATTCTCCTCTCCTGCACTCTAGATATCCAGTTTGGAATGCAGCCCCCAGGTTAAGCCCGGGGATTTCACATCCCACTTAAATATCCGCCTGCGCACCCTTTACGCCCAGTAAATCCGGACAACGCTTGCCACCTACGTATTACCGCGGCTGCTGGCAC</t>
  </si>
  <si>
    <t>GGACTACGAGGGTTTCTAATCCTGTTCGCTCCCCACGCTTTCGCTCCTCAGCGTCAGTGACGGCCCAGAGACCTGCCTTCGCCATCGGTGTTCTTCCCGATATCTACACATTCCACCGTTACACCGGGAATTCCAGCCTCCCCTGCCGCACTCAAGCCCGCCCGTACCCGGCGCAGACCCACCGTTAAGCGATGGGCTTTCACACCGGACGCGACGAACCGCCTACGAGCCCTTTACGCCCAATGATTCCGGACAACGCTTGCACCCTACGTATTACCGCGGCGGCTGACAC</t>
  </si>
  <si>
    <t>GGACTACGGGGGTTTCTAATCCTGTTTGCTCCCCACGCTTTCGTGCATGAGCGTCAGTCATGTCCCAGAGGGCTGCCTTCGCCATTGGTGTTCTTCCGCATATCTACGCATTTCACTGCTACACGCGGAATTCCACCCTCCTCTGACAAACTCTAGCCGTGCAGTCACAAATGCAGTTCCCAGGTTAAGCCCGGGGATTTCACATCTGTCTTGCACAGCCGCCTGCGCACCCTTTACGCCCAGTAATTCCGATTAACGCTTGCACCCTACGTATTACCGCGGCTGCTGACAC</t>
  </si>
  <si>
    <t>GGACTACTGGGGTATCTAATCCTGTTCGCTACCCATGCTTTCGAGCCTCAGCGTCAGTTGCAGACTAGGCAGCCGCCTTCGCCACTGGTGTTCTTCCATATATCTACGCATTCCACCGCTACACATGGAGTTCCACTGCCCTCTTCTGCACTCAAGTCATCCAGTTTCCGATGCCCTTCTTCGGTTAAGCCGAAGGCTTTCACATCAGACTTAGAAAACCGCCTGCGCTCGCTTTACGCCCAATAAATCCGGATAACGCTTGCCACCTACGTATTACCGCGGCGGCTGGCAC</t>
  </si>
  <si>
    <t>GGACTACGGGGGTTTCTAATCCTGTTTGCTACCCACACTTTCGAGCCTCAACGTCAGTTGTTGTCCAGTAAGCCGCCTTCGCCACTGGTGTTCTTCCATATATCTACGCATTCCACCGCTACACATGGAGTTCCACTTACCTCTACAACACTCAAGTTAACCAGTTTCCAATGCCATTCCGGAGTTGAGCTCCGGGCTTTCACATCAGACTTAATCAACCGTCTGCGCTCGCTTTACGCCCAATAAATCCGGATAACGCTCGGGACATACGTATTACCGCGGCTGCTGACAC</t>
  </si>
  <si>
    <t>GGACTACGGGGGTTTCTAATCCTGTTTGATACCCACACCTTCGCAGTTTAGCGTCAATAACGGCTTAGAAGACTGCCTTCGCCTTCGGTATTCCTCCTGATCTCTGCGCATTCCACCGCTACACCAGGAATTCTGTCTTCCCCAACCGCATTCAAGAAATGCAGTATCTGATGCCGTACACTGGGTGAGCCAGTACCTTTAACATCAAACTTACATCTCCGCCTACCTGCCCTTTACGCCTAGTAATTCCGGACAACGCTCGCAACCCCCGTGTTACCGCGGCGGCTGACAC</t>
  </si>
  <si>
    <t>GGACTACGGGGGTTTCTAATCCTGTTTGCTCCCCATGCTTTCGCGCCTCAGCGTCAGTTGCAGACCAGAAAGTCGCCTTCGCCACTGGTGTTCCTCCAAATCTCTACGCATTTCACCGCTACACTTGGAATTCCACTTTCCTCTTCTGCACTCAAGTCTCCCAGTTTCCAATGACCCTCCACGGTTAAGCCGTGGGCTTTCACATCAGACTTAAGAAACCGCCTGCGCGCGCTTTACGCCCAATAAATCCGGACAACGCTTGCCACCTACGTATTACCGCGGCTGCTGACAC</t>
  </si>
  <si>
    <t>GGACTACGGGGGTTTCTAATCCTGTTTGCTCCCCACGCTTTCGTACCTCAGCGTCAGTACATGTCCAGAAAGTCGCCTTCGCCACCGGTATTCCTCCTAATATCTACGCATTTCACCGCTACACTAGGAATTCCACTTTCCTCTCCATGACTCAAGTTTTCCAGTTTCCAATGCTTGGGTGGGTTGAGCCCACCAATTTCACACCAGACTTAAAAAACCGCCTACGTACCCTTTACGCCCAATAATTCCGGACAACGCTCGCCCCCTACGTATTACCGCGGCTGCTGACAC</t>
  </si>
  <si>
    <t>GGACTACTAGGGTTTCTAATCCTGTTCGATCCCCACGCTTTCGTGCATCAGCGTCAATATAGGCTTGGAATGCTGCCTTCGCAATCGGGGTTCTGAGACATATCTATGCATTTCACCGCTACTTGTCTCATTCCGCATTCCTCAACCCAATTCAAGTTCTTCAGTATCAAAGGCACTGCGACAGTTAAGCTGCCGTCTTTCACCTCTGACTTAAAGAACCGCCTACGCACCCTTTAAACCCAATAAATCCGGATAACGCTTGGATCCTCCGTATTACCGCGGCTGCTGACAC</t>
  </si>
  <si>
    <t>GGACTACGCGGGTTTCTAATCCTGTTTGATCCCCACACTTTCGTGCCTCAGCGTCAATCACGGCTTTGTGAGATGCCTTCGCAATCGGTGTTCTGTGTAATATCTATGCATTTCACCGCTACACTACACATTCCTCCCACAGCATCCGCATTCGAGATAAACAGTTTCAACGGCACGGCACAGGTTGAGCCTGTGAGTTTCACCGCTGACTTATTAATCCGCCTACGCACCCTTTAAACCCAATAAATCCGGATAACGCTTGCATCCTCCGTATTACCGCGGCTGCTGACAC</t>
  </si>
  <si>
    <t>GGACTACGGGGGTTTCTAATCCCGTTTGCTACCCTAGCTTTCGCGTCTGAGTGTCAGGAGTGGCCCAGGAGGCCGCCTTCGCCACTGGTGTTCCTCCGGATATCTGCGCATTCCACCGCTACACCCGGAATTCCACCTCCCTCTACCATCCTCTAGCTTGGCAGTTTAGAACGGCCTCTCCCAGTTGAGCCGGGAGCTTTCACGCCCTACTTACCAAACCACCTACACGCGCTTTACGCCCAGTAAATCCGGATAACGTTCGCCTCCTACGTGTTACCGCGGCTGCTGGCAC</t>
  </si>
  <si>
    <t>GGACTACGGGGGTTTCTAATCCTGTTTGCTCCCCACGCTTTCGCACTTTAGCGTCAGTGCCGGACCAGGTGGCCGCCTTCGCCACCGGTGTTCCTCCGAATATCTACGAATTTCACCTCTACACTCGGAATTCCACCACCCTCTTCCGGACTCAAGCGAGGCAGTCTGAAGCGCAGTCCCCAGGTTGAGCCCAGGACTTTCACGCCTCACTTGCCAAGCCGCCTACATGCTCTTTACGCCCAGTAATTCCGAACAACGCTAGCCCCTTTCGTATTACCGCGGCGGCTGACAC</t>
  </si>
  <si>
    <t>GGACTACGGGGGTATCTAATCCTGTTCGCTACCCATGCTTTCGAGCCTCAGCGTCAGTTGCAGACCAGAGAGCCGCCTTCGCCACTGGTGTTCTTCCATATATCTACGCATTCCACCGCTACACATGGAGTTCCACTCTCCTCTTCTGCACTCAAGAATGACAGTTTCCGATGCAGTTCCACGGTTGAGCCGTGGGCTTTCACATCAGACTTATCATTCCGCCTGCGCTCGCTTTACGCCCAATAAATCCGGACAACGCTTGCCACCTACGTATTACCGCGGCTGCTGACAC</t>
  </si>
  <si>
    <t>GGACTACTAGGGTATCTAATCCTGTTTGATACCCACACCTTCGCAGTTGAGCGTCAATAACGGCTTGGAAGACTGCCTTCGCCTTCGGTATTCCTCCTGATCTCTGCGCATTCCACCGCTACACCAGGAATTCTGTCTTCCCCAACCGCATTCCAGATCCACAGTATCTACCGCCCTACGCCGGTTAAGCCGACGCCTTAAACGATAAACTTATGGATCCGCCTGCCTGCCCTTTACGCCTAGTAATTCCGGACAACGCTCGCAACCCCCGTGTTACCGCGGCGGCTGACAC</t>
  </si>
  <si>
    <t>GGACTACGGGGGTTTCTAATCCTGTTCGCTCCCCCAGCTTTCGCGCCTCAGCGTCAGTCGTGGCCCAGAAGGCCGCCTTCGCCACCGGTGTTCTTCCCGATATCTGCGCATTCCACCGCTACACCGGGAATTCCGCCTTCCCCTGCCAGACTCAAGCCGGCCGGTATCGGGAGCGGACGGGGGTTGAGCCCCCGGATTTGACTCCCGACCTAGCTGGCCGCCTACGCGCGCTTTACGCCCAATGAATCCGGATAACGCTCGCCCCCTACGTATTACCGCGGCTGCTGACAC</t>
  </si>
  <si>
    <t>GGACTACCCGGGTTTCTAATCCTGTTTGCTCCCCACGCTTTCGTGCATGAGCGTCAGTATCGGCCCAGGGGGCTGCCTTCGCCATCGGTGTTCCTCCACATATCTACGCATTTCACTGCTACACGTGGAATTCCACCCCCCTCTGCCGTACTCTAGCCTTGCAGTCACAAGCGCAGTTCCCAGGTTAAGCCCGGGGATTTCACACCTGTCTTACAAAACCGCCTGCGCACGCTTTACGCCCAGTAATTCCGATTAACGCTCGCACCCTACGTATTACCGCGGCTGCTGACAC</t>
  </si>
  <si>
    <t>GGACTACTCGGGTATCTAATCCCGTTCGCTACCCACGCTTTCGCGTCTCAGCGTCAGGTGCGGGCCAGGACGTCGCCTTCGCCACTGGTGTTCCTCCCGATATCTACGCATTCCACCACTACACCGGGAATTCCACGTCCCTCTCCCGACCTCAAGCCCCGCAGTATCGAACGACCTCTCCCAGTTAAGCCAGGAGCTTTCACGTCCGACTTACGAAACCGCCTGCACGCGCTTTACGCCCAGTGAATCCGGATAACGCTTGCCACCTACGTATTACCGCGGCTGCTGACAC</t>
  </si>
  <si>
    <t>GGACTACGGGGGTTTCTAATCCTGTTCGCTCCCCCAGCTTTCGCTCCTCAGCGTCAGTTGTGGCCCAGAAGGCCGCCTTCGCCACCGGTGTTCTTCCCGATATCTGCGCATTCCACCGCTACACCGGGAATTCCGCCTTCCCCTACCAAACTCAAGCCCGCCGGTATCGGGAGCGGCCGGGGGTTGGGCCCCCGCATTTGACTCCCGACCTAGCAGGCCGCCTACGAGCGCTTTACGCCCAATGAATCCGGATAACGCTCGCCCCCTACGTATTACCGCGGCTGCTGACAC</t>
  </si>
  <si>
    <t>GGACTACAGGGGTTTCTAATCCTGTTTGCTACCCATGCTTTCGTGCCTCAGCGTCAGTTAAAGCCCAGCAGACCGCCTTCGCCACTGGTGTTCCTCCCGATCTCTACGCATTTCACCGCTACACCGGGAATTCCGTCTGCCTCTGCTCCACTCAAGCCCCACAGTTTCAAATGCAGTCCATCAGTTAAGCCGATGGGTTTCACACCTGACTTGCAGAGCCGCCTACGCACCCTTTACACCCAGTAAATCCGGACAACGCTCGCTCCCTACGTATTACCGCGGCTGCTGACAC</t>
  </si>
  <si>
    <t>GGACTACTCGGGTTTCTAATCCCGTTCGCTCCCCTGGCTTTCGCGCCTCAGCGTCAGTTGCTGGCCAGTAAGCCGCCTTCGCCACTGGTGTTCTTCCCGATATCTACGCATTTCACCGCTACACCGGGAATTCCGCCTACCTCTCCAGCACTCTAGATACCCAGTTTCAACCGCATCCATGAGTTGAGCCCATGACTTTAACAGCTGACTTAAATATCCGCCTGCGCGCCCTTTACGCCCAGTAATTCCGGACAACGCTCGTCCCCTACGTATTACCGCGGCTGCTGACAC</t>
  </si>
  <si>
    <t>GGACTACAAGGGTTTCTAATCCTGTTTGCTCCCCACGCTTTCGCGCCTCAGCGTCAGTTACGGCCCAGTAAGTCGCCTTCGCCACTGGTGTTCCTCCCAATCTCTACGCATTTCACCGCTACACTGGGAATTCCACTTACCTCTTCCGCACTCAAGTCTAACAGTCTCCAAAGCAATTCCCACCTTGAAAGCAGGACTTTCACTCCAGACTTATCAAACCGCCTACACGCCCTTTACGCCCAGTCATTCCGGACAACGCTCGCCCCCTACGTATTACCGCGGCTGCTGACAC</t>
  </si>
  <si>
    <t>GGACTACGGGGGTATCTAATCCTGTTCGCTACCCATGCTTTCGAGCCTCAGCGTCAGTTACAGACCAGACAGCCGCCTTCGCCACTGGTGTTCTTCCATATATCTACGCATTTCACCGCTACACATGGAGTTCCACTGTCCTCTTCTGCACTCAAGTTTCCCAGTTTCCGATGCGCTTCCTCGGTTAAGCCGAGGGCTTTCACATCAGACTTAAAAAACCGCCTGCGCTCGCTTTACGCCCAATAAATCCGGATAACGCTTGCCACCTACGTATTACCGCGGCGGCTGACAC</t>
  </si>
  <si>
    <t>GGACTACGGGGGTTTCTAATCCGGTTCGCGCCCCTGGCTTTCGTTACTCACCGTCAGGTCCGTTCCAGCTGGACGCCTTCGCCACAGGTGGTCCTCCCGGGATTATAGGATTTCACCCCTACCCCGGGAGTACCTCCAGCCTCTCCCGGCCTCAAGCCTGATAGTATCTCCAGCAATTCCCACAGTTAAGCTGTAGGATTTCACCAGAGACTTATCAAGCCGGCTACGAACGCTTTAGGCCCAATAAAAACGGCCACCACTCGAGCTGCCGGTGTTACCGCGGCTGCTGACAC</t>
  </si>
  <si>
    <t>GGACTACGAGGGTATCTAATCCTGTTCGCTCCCCACGCTTTCGAACCTCAGCGTCAGTTACAGACCAGAGAGCCGCTTTCGCCACTGGTGTTCTTCCATATATCTACGCATTTCACCGCTACACATGGAGTTCCACTCTCCTCTTCTGCACTCAAGTCTTCCAGTTTCCAATGCACTTCTCCGGTTAAGCCGAAGGCTTTCACATCAGACTTAAAAGACCGCCTGCGTTCCCTTTACGCCCAATAAATCCGGACAACGCTTGCCACCTACGTATTACCGCGGCTGCTGACAC</t>
  </si>
  <si>
    <t>GGACTACAAGGGTTTCTAATCCCGTTTGCTACCCTGGCTTTCGTGCCTCAGCGTCAGTTAAGGCCCAGTAAGTCGCCTTCGCCACCGGTGTTCCTTGCGATATCAAAGCATTTCACCGCTCCACCGCAAGTTCCACTTACCCCTGCCTCACTCAAGTCTCGCAGTTTGAGACCCAGTTCCCCGGTTGAGCCGGGGGATTTCAGATCCCACTTGCAAGTCCGCCTACGCACCCTTTAAGCCCAGTGATTCCGAATAACGTTTGGACAGTTCGTCTTACCGCGGCTGCTGACAC</t>
  </si>
  <si>
    <t>GGACTACACGGGTTTCTAATCCTGTTTGCTACCCATACTTTCGAGCCTCAGCGTCAGTTACAGACCAGACAGCCGCCTTCGCCACTGGTGTTCTTCCATATATCTACGCATTTCACCGCTACACATGGAGTTCCACTGTCCTCTTCTGCACTCAAGTTTCCCAGTTTCCGATGCACTTCTTCGGTTGAGCCGAAGGCTTTCACATCAGACTTAAAAAACCGCCTGCGCTCGCTTTACGCCCAATAAATCCGGACAACGCTTGCCACCTACGTATTACCGCGGCGGCTGACAC</t>
  </si>
  <si>
    <t>GGACTACGGGGGTTTCTAATCCTGTTCGATCCCCACGCTGTCGTGCATCAGCGTCAATCTCGGTCCAGCCAGCTGCCTCCGCAATCGGCGTTCCGCGCGATATCTAAGCATTTCACCGCTACACCGCGCATTCCGCCGGCCTCGACCGAATTCAAGGCGGCCAGTTTCGACGGCAGGGCAACGGTTGAGCCGCTGCATTTCACCGCCGACTGAGCCACCCGCCTACGCACCCTTTAAACCCAGTAAATCCGGATAACGCTCGGATCCTCCGTATTACCGCGGCGGCTGACAC</t>
  </si>
  <si>
    <t>GGACTACGGGGGTTTCTAATCCTGTTCGCTACCCATGCTTTCGAGCCTCAGCGTCAGTTACAGACCAGACAGCCGCCTTCGCCACTGGTGTTCTTCCATATATCTACGCATTTCACCGCTACACATGGAGTTCCACTGTCCTCTTCTGCACTCAAGTCTCCCAGTTTCCGATGCACTTCTCCGGTTAAGCCGAAGGCTTTCACATCAGACTTAAGAAACCGCCTGCGCTCGCTTTACGCCCAATAAATCCGGACAACGCTTGCCACCTACGTATTACCGCGGCTGCTGACAC</t>
  </si>
  <si>
    <t>GGACTACGGGGGTATCTAATCCTGTTTGCTCCCCATGCTTTCGTACCTCAGCGTCAGTATTAGGCCAGATGGCTGCCTTCGCCATCGGTATTCCTCCAGATCTCTACGCATTTCACCGCTACACCTGGAATTCTACCATCCTCTCCCATACTCTAGCTTCCCAGTATCGAATGCAATTCCTAAGTTAAGCTCAGGGATTTCACATCCGACTTAAAAAGCCGCCTACGCACGCTTTACGCCCAGTAAATCCGATTAACGCTCGCACCCTCTGTATTACCGCGGCGGCTGACAC</t>
  </si>
  <si>
    <t>GGACTACGGGGGTTTCTAATCCTGTTTGCTCCCCACGCTTTCGAGCCTCAGCGTCAGTTACAGACCAGAGAGTCGCCTTCGCCACTGGTGTTCCTCCATATATCTACGCATTTCACCGCTACACATGGAATTCCACTCTCCTCTTCTGCACTCAAGTCTCCCAGTTTCCAATGACCCTCCCCGGTTAAGCCGGGGGCTTTCACATCAGACTTAAGAAACCGCCTGCGCTCGCTTTACGCCCAATAAATCCGGACAACGCTTGCCACCTACGTATTACCGCGGCTGCTGACAC</t>
  </si>
  <si>
    <t>GGACTACACGGGTATCTAATCCTGTTTGCTCCCCACGCTTTCGCACTTGAGCGTCAGTTCCGGACCAGGTGGCCGCCTTCGCCGCCGGTGTTCCTCCGAATATCTACGAATTTCACCTCTACACTCGGAATTCCACCACCCTCTTCCGGACTCAAGCCAAGCAGTCTGAAGCGCAGTCCCCAGGTTGAGCCCAGGACTTTCACGCCTCACTTGCCAAGCCGCCTACGCGCGCTTTACGCCCAGTGATTCCGAACAACGCTAGCCCCTTCCGTATTACCGCGGCGGCTGGCAC</t>
  </si>
  <si>
    <t>GGACTACGGGGGTTTCTAATCCTGTTCGCTCCCCACGCTTTCGCTCCTCAGCGTCAGTTACAGACCAGAGAGTCGCCTTCGCCACTGGTGTTCCTCCACATCTCTACGCATTTCACCGCTACACGTGGAATTCCACTCTCCTCTTCTGCACTCAAGTTCCCCAGTTTCCAATGACCCTCCCCGGTTGAGCCGGGGGCTTTCACATCAGACTTAAGAAACCGCCTGCGAGCCCTTTACGCCCAATAATTCCGGACAACGCTTGCCACCTACGTATTACCGCGGCGGCTGGCAC</t>
  </si>
  <si>
    <t>GGACTACAAGGGTTTCTAATCCTGTTCGCTACCCATGCTTTCGAGTCTCAGCGTCAGTTGCAGACCAGGTAGCCGCCTTCGCCACTGGTGTTCTTCCATATATCTACGCATTCCACCGCTACACATGGAGTTCCACTACCCTCTTCTGCACTCAAGTTATCCAGTTTCCGATGCACTTCTCCGGTTAAGCCGAAGGCTTTCACATCAGACTTAGAAAACCGCCTGCACTCTCTTTACGCCCAATAAATCCGGATAACGCTTGCCACCTACGTATTACCGCGGCTGCTGACAC</t>
  </si>
  <si>
    <t>GGACTACGGGGGTTTCTAATCCTGTTTGCTCCCCACGCTTTCGTGCCTCAGTGTCAGTGTTGGTCCAGGTAGCTGCCTTCGCCATGGATGTTCCTCCCGATCTCTACGCATTTCACTGCTACACCGGGAATTCCACTACCCTCTACCACACTCTAGTCGCCCAGTATCCACTGCAATTCCCAGGTTGAGCCCAGGGCTTTCACAACAGACTTAAACAACCACCTACGCACGCTTTACGCCCAGTAATTCCGAGTAACGCTTGCACCCTTCGTATTACCGCGGCGGCTGACAC</t>
  </si>
  <si>
    <t>GGACTACTGGGGTATCTAATCCTGTTTGATACCCACACCTTCGCAGTTTAGCGTCAATTACGGCTTAGAAGACTGCCTTCGCCTTAGGTATTCCTCCTGATCTCTGCGCATTCCACCGCTACACCAGGAATTCTGTCTTCCCCAACCGCATTCCAGATCTACAGTATCTCCTGCCTCGCAACGGGTGAGCCGTTGAATTTGACAAAAAACTTATAGATCCGCCTACCTGCCCTTTACGCCTAGTAATTCCGGACAACGCTCGCAACCCCCGTGTTACCGCGGCTGCTGACAC</t>
  </si>
  <si>
    <t>GGACTACGAGGGTTTCTAATCCTGTTTGATACCCACACTTTCGTGCCTCAGCGTCAGTAGCAATATAGTAAGCTGCCTACGCAATCGGAGTTCCTCGTTATATCTACGCATTTCACCGCTACACAACGAATTCCGCCTACCTCTACTGCACTCAAGAATAACAGTTTCAACGGCAATTTTAAGGTTGAGCCGAAAACTTTCACCGCTGACTTAATATCCCGCCTACGCACCCTTTAAACCCAATAAATCCGGATAACGCTCGCATCCTCCGTATTACCGCGGCTGCTGACAC</t>
  </si>
  <si>
    <t>GGACTACCAGGGTTTCTAATCCTGTTTGCTACCCATGCTTTCGTGCCTCAGCGTCAGTTAAAGCCCAGCAGGCCGCCTTCGCCACTGGTGTTCCTCCCGATCTCTACGCATTTCACCGCTACACCGGGAATTCCGCCTGCCTCTACTTCACTCAAGCCCCACAGTTTCAAATGCACTCCATCAGTTAAGCCGATGGTTTTCACACCTGACTTGCAGAGCCGCCTACGCACCCTTTACACCCAGTAAATCCGGACAACGCTTGCTCCCTACGTATTACCGCGGCGGCTGACAC</t>
  </si>
  <si>
    <t>Relative abundance per sample (%) (Sample name = Inoculum/Reactor_OperatingCondition_Duplicate reactor_Duplicate sample)</t>
  </si>
  <si>
    <t>Sample</t>
  </si>
  <si>
    <t>ConcExt</t>
  </si>
  <si>
    <t>ConcAmp</t>
  </si>
  <si>
    <t>ConcLib</t>
  </si>
  <si>
    <r>
      <t>the concentration of the extracted DNA (ng/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L)</t>
    </r>
  </si>
  <si>
    <t>the concentration of the sequencing library (ng/µL)</t>
  </si>
  <si>
    <t>Reads</t>
  </si>
  <si>
    <t>Number of reads after sequencing, quality control and bioinformatics processing</t>
  </si>
  <si>
    <t>RawReads</t>
  </si>
  <si>
    <r>
      <t xml:space="preserve">Figure S1 Rarefraction curves for reactor biomass samples calculated as the number of observed OTUs (Species) as function of the sequencing depth. </t>
    </r>
    <r>
      <rPr>
        <i/>
        <sz val="9"/>
        <rFont val="Arial"/>
        <family val="2"/>
      </rPr>
      <t>Flattening of the curve indicates exhaustive sequencing of the diversity in the samples.</t>
    </r>
    <r>
      <rPr>
        <i/>
        <sz val="9"/>
        <color rgb="FF000000"/>
        <rFont val="Arial"/>
        <family val="2"/>
      </rPr>
      <t xml:space="preserve">  Duplicate samples were obtained in each reactor at the start of operation for the inoculum (marked with *) and from the last two sampling points of operation  (at operating conditions LH/LO, LH/HO or HH/LO).</t>
    </r>
  </si>
  <si>
    <t>No data available for reactor duplicate 1 due to contamination</t>
  </si>
  <si>
    <t>Overview microbial community data: 16s rRNA sequencing of archaeal and bacterial V4 region: list of sequences and relative abundance, and rarefaction curves</t>
  </si>
  <si>
    <t>Total (mL, STP)</t>
  </si>
  <si>
    <t>&gt;1190</t>
  </si>
  <si>
    <t>&gt;1284</t>
  </si>
  <si>
    <t>&gt;1539</t>
  </si>
  <si>
    <t>&gt;1520</t>
  </si>
  <si>
    <t>&gt;1322</t>
  </si>
  <si>
    <t>&gt;1209</t>
  </si>
  <si>
    <t>&gt;1463</t>
  </si>
  <si>
    <t>Biogas (mL, STP)</t>
  </si>
  <si>
    <t>Biogas (mL,STP)</t>
  </si>
  <si>
    <t>Research article submitted for publication in Waste Management, available at …</t>
  </si>
  <si>
    <r>
      <t>Vicky De Groof</t>
    </r>
    <r>
      <rPr>
        <vertAlign val="superscript"/>
        <sz val="11"/>
        <color theme="1"/>
        <rFont val="Calibri "/>
      </rPr>
      <t>1,2</t>
    </r>
    <r>
      <rPr>
        <sz val="11"/>
        <color theme="1"/>
        <rFont val="Calibri "/>
      </rPr>
      <t>, Marta Coma</t>
    </r>
    <r>
      <rPr>
        <vertAlign val="superscript"/>
        <sz val="11"/>
        <color theme="1"/>
        <rFont val="Calibri "/>
      </rPr>
      <t>3</t>
    </r>
    <r>
      <rPr>
        <sz val="11"/>
        <color theme="1"/>
        <rFont val="Calibri "/>
      </rPr>
      <t>, Tom Arnot</t>
    </r>
    <r>
      <rPr>
        <vertAlign val="superscript"/>
        <sz val="11"/>
        <color theme="1"/>
        <rFont val="Calibri "/>
      </rPr>
      <t>2,4</t>
    </r>
    <r>
      <rPr>
        <sz val="11"/>
        <color theme="1"/>
        <rFont val="Calibri "/>
      </rPr>
      <t>, David J Leak</t>
    </r>
    <r>
      <rPr>
        <vertAlign val="superscript"/>
        <sz val="11"/>
        <color theme="1"/>
        <rFont val="Calibri "/>
      </rPr>
      <t>3,4,5</t>
    </r>
    <r>
      <rPr>
        <sz val="11"/>
        <color theme="1"/>
        <rFont val="Calibri "/>
      </rPr>
      <t>, Ana B Lanham</t>
    </r>
    <r>
      <rPr>
        <vertAlign val="superscript"/>
        <sz val="11"/>
        <color theme="1"/>
        <rFont val="Calibri "/>
      </rPr>
      <t>2,4*</t>
    </r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</si>
  <si>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EPSRC Centre for Doctoral Training in Sustainable Chemical Technologies, University of Bath, Claverton Down, Bath BA2 7AY, UK</t>
    </r>
  </si>
  <si>
    <r>
      <rPr>
        <vertAlign val="super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Water Innovation &amp; Research Centre (WIRC), University of Bath, Claverton Down, Bath BA2 7AY, UK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</si>
  <si>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Department of Chemical Engineering, University of Bath, Claverton Down, Bath BA2 7AY, UK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</si>
  <si>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Centre for Sustainable and Circular Technologies (CSCT), University of Bath, Claverton Down, Bath BA2 7AY, UK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</si>
  <si>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Department of Biology &amp; Biochemistry, University of Bath, Claverton Down, Bath BA2 7AY, UK</t>
    </r>
  </si>
  <si>
    <t>Creator dataset: Vicky De Groof</t>
  </si>
  <si>
    <t>Tel.: +441225384544</t>
  </si>
  <si>
    <t>Data repository for the research paper: "Selecting fermentation products for food waste valorisation with HRT and OLR as the key operational parameters "</t>
  </si>
  <si>
    <t>t/s COD</t>
  </si>
  <si>
    <t>total/soluble chemical oxygen demand</t>
  </si>
  <si>
    <t>VFA (C2-C4)</t>
  </si>
  <si>
    <t>reactor operating condition at high HRT and low OLR (values specified in "Operation" tab)</t>
  </si>
  <si>
    <t>reactor operating condition at low HRT and high OLR (values specified in "Operation" tab)</t>
  </si>
  <si>
    <t>reactor operating condition at low HRT and low OLR (values specified in "Operation" tab)</t>
  </si>
  <si>
    <t>HH/LO- kinetics day 34.9 - 38.3: intermediate sampling during one feeding cycle</t>
  </si>
  <si>
    <t>LH/HO - kinetics day 28 - 31: : intermediate sampling during one feeding cycle</t>
  </si>
  <si>
    <t>LH/LO - kinetics day 21.00 - 24.56: : intermediate sampling during one feeding cycle</t>
  </si>
  <si>
    <t>standard temperature and pressure (273.15K, 100kPa)</t>
  </si>
  <si>
    <t>V</t>
  </si>
  <si>
    <t>volume</t>
  </si>
  <si>
    <t>concentration</t>
  </si>
  <si>
    <t xml:space="preserve">ΔpH </t>
  </si>
  <si>
    <t>pH change/difference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</si>
</sst>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00"/>
    <numFmt numFmtId="165" formatCode="0.0"/>
    <numFmt numFmtId="166" formatCode="0.0%"/>
    <numFmt numFmtId="167" formatCode="0.000%"/>
    <numFmt numFmtId="168" formatCode="#,##0_ ;\-#,##0\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i/>
      <sz val="9"/>
      <color rgb="FF000000"/>
      <name val="Arial"/>
      <family val="2"/>
    </font>
    <font>
      <i/>
      <sz val="9"/>
      <name val="Arial"/>
      <family val="2"/>
    </font>
    <font>
      <sz val="11"/>
      <color theme="1"/>
      <name val="Calibri "/>
    </font>
    <font>
      <vertAlign val="superscript"/>
      <sz val="11"/>
      <color theme="1"/>
      <name val="Calibri 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93">
    <xf numFmtId="0" fontId="0" fillId="0" borderId="0" xfId="0"/>
    <xf numFmtId="0" fontId="0" fillId="2" borderId="0" xfId="0" applyFill="1" applyBorder="1"/>
    <xf numFmtId="0" fontId="0" fillId="2" borderId="0" xfId="0" applyFill="1"/>
    <xf numFmtId="0" fontId="0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2" borderId="0" xfId="2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wrapText="1"/>
    </xf>
    <xf numFmtId="0" fontId="3" fillId="2" borderId="0" xfId="0" applyFont="1" applyFill="1"/>
    <xf numFmtId="0" fontId="3" fillId="2" borderId="0" xfId="0" applyFont="1" applyFill="1" applyBorder="1"/>
    <xf numFmtId="0" fontId="0" fillId="2" borderId="0" xfId="0" applyFill="1" applyAlignment="1">
      <alignment vertical="center" wrapText="1"/>
    </xf>
    <xf numFmtId="0" fontId="0" fillId="2" borderId="0" xfId="0" applyFill="1" applyAlignment="1"/>
    <xf numFmtId="0" fontId="0" fillId="2" borderId="1" xfId="0" applyFill="1" applyBorder="1"/>
    <xf numFmtId="0" fontId="0" fillId="2" borderId="2" xfId="0" applyFill="1" applyBorder="1"/>
    <xf numFmtId="0" fontId="3" fillId="2" borderId="3" xfId="0" applyFont="1" applyFill="1" applyBorder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9" fillId="2" borderId="6" xfId="0" applyFont="1" applyFill="1" applyBorder="1"/>
    <xf numFmtId="0" fontId="9" fillId="2" borderId="4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0" fillId="0" borderId="0" xfId="0" applyFill="1" applyBorder="1"/>
    <xf numFmtId="0" fontId="0" fillId="2" borderId="0" xfId="0" quotePrefix="1" applyFill="1"/>
    <xf numFmtId="0" fontId="3" fillId="2" borderId="9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0" applyNumberFormat="1"/>
    <xf numFmtId="2" fontId="0" fillId="0" borderId="0" xfId="0" applyNumberFormat="1"/>
    <xf numFmtId="0" fontId="3" fillId="2" borderId="0" xfId="0" applyFont="1" applyFill="1" applyBorder="1" applyAlignment="1">
      <alignment horizontal="right"/>
    </xf>
    <xf numFmtId="164" fontId="11" fillId="2" borderId="0" xfId="0" applyNumberFormat="1" applyFont="1" applyFill="1" applyBorder="1"/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2" fontId="11" fillId="2" borderId="0" xfId="0" applyNumberFormat="1" applyFont="1" applyFill="1" applyBorder="1"/>
    <xf numFmtId="165" fontId="0" fillId="2" borderId="0" xfId="0" applyNumberFormat="1" applyFill="1" applyBorder="1" applyAlignment="1">
      <alignment horizontal="right"/>
    </xf>
    <xf numFmtId="165" fontId="11" fillId="2" borderId="0" xfId="0" applyNumberFormat="1" applyFont="1" applyFill="1" applyBorder="1"/>
    <xf numFmtId="165" fontId="0" fillId="2" borderId="0" xfId="0" applyNumberFormat="1" applyFill="1" applyBorder="1" applyAlignment="1">
      <alignment horizontal="left"/>
    </xf>
    <xf numFmtId="1" fontId="11" fillId="2" borderId="0" xfId="0" applyNumberFormat="1" applyFont="1" applyFill="1" applyBorder="1"/>
    <xf numFmtId="1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/>
    <xf numFmtId="165" fontId="0" fillId="2" borderId="0" xfId="0" applyNumberFormat="1" applyFill="1" applyBorder="1"/>
    <xf numFmtId="2" fontId="0" fillId="2" borderId="0" xfId="0" applyNumberFormat="1" applyFill="1" applyBorder="1" applyAlignment="1">
      <alignment horizontal="right"/>
    </xf>
    <xf numFmtId="2" fontId="0" fillId="2" borderId="0" xfId="0" applyNumberFormat="1" applyFill="1" applyBorder="1" applyAlignment="1">
      <alignment horizontal="left"/>
    </xf>
    <xf numFmtId="2" fontId="0" fillId="2" borderId="0" xfId="0" applyNumberFormat="1" applyFill="1" applyBorder="1"/>
    <xf numFmtId="2" fontId="0" fillId="2" borderId="0" xfId="0" applyNumberFormat="1" applyFill="1"/>
    <xf numFmtId="2" fontId="0" fillId="2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65" fontId="0" fillId="2" borderId="0" xfId="1" applyNumberFormat="1" applyFont="1" applyFill="1" applyBorder="1" applyAlignment="1">
      <alignment horizontal="right"/>
    </xf>
    <xf numFmtId="165" fontId="0" fillId="2" borderId="0" xfId="1" applyNumberFormat="1" applyFont="1" applyFill="1" applyBorder="1" applyAlignment="1">
      <alignment horizontal="left"/>
    </xf>
    <xf numFmtId="165" fontId="0" fillId="2" borderId="0" xfId="0" applyNumberFormat="1" applyFill="1"/>
    <xf numFmtId="1" fontId="0" fillId="2" borderId="0" xfId="1" applyNumberFormat="1" applyFont="1" applyFill="1" applyBorder="1" applyAlignment="1">
      <alignment horizontal="left"/>
    </xf>
    <xf numFmtId="1" fontId="0" fillId="2" borderId="0" xfId="1" applyNumberFormat="1" applyFont="1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0" xfId="0"/>
    <xf numFmtId="0" fontId="0" fillId="2" borderId="0" xfId="0" applyFill="1" applyBorder="1"/>
    <xf numFmtId="0" fontId="0" fillId="0" borderId="0" xfId="0" applyBorder="1"/>
    <xf numFmtId="0" fontId="0" fillId="2" borderId="0" xfId="0" applyFill="1"/>
    <xf numFmtId="165" fontId="0" fillId="2" borderId="8" xfId="0" applyNumberForma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2" fontId="0" fillId="2" borderId="0" xfId="0" applyNumberFormat="1" applyFont="1" applyFill="1" applyBorder="1" applyAlignment="1">
      <alignment horizontal="center"/>
    </xf>
    <xf numFmtId="2" fontId="0" fillId="2" borderId="7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0" fillId="2" borderId="7" xfId="0" applyNumberFormat="1" applyFont="1" applyFill="1" applyBorder="1" applyAlignment="1">
      <alignment horizontal="center"/>
    </xf>
    <xf numFmtId="165" fontId="0" fillId="2" borderId="2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>
      <alignment horizontal="center"/>
    </xf>
    <xf numFmtId="2" fontId="0" fillId="2" borderId="11" xfId="0" applyNumberFormat="1" applyFon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2" fontId="0" fillId="2" borderId="10" xfId="0" applyNumberFormat="1" applyFill="1" applyBorder="1" applyAlignment="1">
      <alignment horizontal="center"/>
    </xf>
    <xf numFmtId="0" fontId="3" fillId="0" borderId="0" xfId="0" applyFont="1"/>
    <xf numFmtId="2" fontId="0" fillId="2" borderId="7" xfId="0" applyNumberFormat="1" applyFill="1" applyBorder="1"/>
    <xf numFmtId="0" fontId="0" fillId="0" borderId="0" xfId="0" applyAlignment="1">
      <alignment horizontal="left"/>
    </xf>
    <xf numFmtId="2" fontId="0" fillId="2" borderId="4" xfId="0" applyNumberFormat="1" applyFont="1" applyFill="1" applyBorder="1" applyAlignment="1">
      <alignment horizontal="center"/>
    </xf>
    <xf numFmtId="2" fontId="0" fillId="2" borderId="5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/>
    <xf numFmtId="166" fontId="0" fillId="2" borderId="0" xfId="1" applyNumberFormat="1" applyFont="1" applyFill="1" applyAlignment="1">
      <alignment horizontal="center"/>
    </xf>
    <xf numFmtId="166" fontId="0" fillId="2" borderId="4" xfId="1" applyNumberFormat="1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2" fillId="0" borderId="0" xfId="0" applyFont="1" applyAlignment="1">
      <alignment horizontal="left"/>
    </xf>
    <xf numFmtId="166" fontId="0" fillId="0" borderId="0" xfId="1" applyNumberFormat="1" applyFont="1" applyAlignment="1">
      <alignment horizontal="center"/>
    </xf>
    <xf numFmtId="0" fontId="0" fillId="0" borderId="8" xfId="0" applyBorder="1" applyAlignment="1">
      <alignment horizontal="center"/>
    </xf>
    <xf numFmtId="9" fontId="0" fillId="0" borderId="0" xfId="1" applyFont="1"/>
    <xf numFmtId="0" fontId="2" fillId="0" borderId="0" xfId="0" applyFont="1" applyAlignment="1">
      <alignment horizontal="right"/>
    </xf>
    <xf numFmtId="0" fontId="2" fillId="0" borderId="0" xfId="0" applyFont="1"/>
    <xf numFmtId="9" fontId="0" fillId="2" borderId="0" xfId="1" applyFont="1" applyFill="1" applyBorder="1" applyAlignment="1">
      <alignment horizontal="right"/>
    </xf>
    <xf numFmtId="166" fontId="0" fillId="2" borderId="5" xfId="1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4" fontId="0" fillId="2" borderId="0" xfId="0" applyNumberFormat="1" applyFill="1" applyBorder="1"/>
    <xf numFmtId="165" fontId="0" fillId="2" borderId="5" xfId="0" applyNumberFormat="1" applyFill="1" applyBorder="1" applyAlignment="1">
      <alignment horizontal="center"/>
    </xf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166" fontId="0" fillId="3" borderId="0" xfId="1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2" borderId="12" xfId="0" applyFill="1" applyBorder="1"/>
    <xf numFmtId="165" fontId="0" fillId="2" borderId="12" xfId="0" applyNumberFormat="1" applyFill="1" applyBorder="1" applyAlignment="1">
      <alignment horizontal="center"/>
    </xf>
    <xf numFmtId="165" fontId="0" fillId="2" borderId="14" xfId="0" applyNumberFormat="1" applyFill="1" applyBorder="1" applyAlignment="1">
      <alignment horizontal="center"/>
    </xf>
    <xf numFmtId="165" fontId="0" fillId="2" borderId="12" xfId="0" applyNumberFormat="1" applyFont="1" applyFill="1" applyBorder="1" applyAlignment="1">
      <alignment horizontal="center"/>
    </xf>
    <xf numFmtId="165" fontId="0" fillId="2" borderId="14" xfId="0" applyNumberFormat="1" applyFont="1" applyFill="1" applyBorder="1" applyAlignment="1">
      <alignment horizontal="center"/>
    </xf>
    <xf numFmtId="165" fontId="0" fillId="2" borderId="1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164" fontId="3" fillId="2" borderId="5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66" fontId="3" fillId="2" borderId="4" xfId="1" applyNumberFormat="1" applyFont="1" applyFill="1" applyBorder="1" applyAlignment="1">
      <alignment horizontal="center"/>
    </xf>
    <xf numFmtId="166" fontId="3" fillId="2" borderId="5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166" fontId="3" fillId="2" borderId="8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166" fontId="0" fillId="2" borderId="8" xfId="1" applyNumberFormat="1" applyFont="1" applyFill="1" applyBorder="1" applyAlignment="1">
      <alignment horizontal="center"/>
    </xf>
    <xf numFmtId="166" fontId="0" fillId="2" borderId="0" xfId="1" applyNumberFormat="1" applyFont="1" applyFill="1" applyBorder="1" applyAlignment="1">
      <alignment horizontal="center"/>
    </xf>
    <xf numFmtId="166" fontId="0" fillId="2" borderId="7" xfId="1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ont="1" applyFill="1" applyBorder="1"/>
    <xf numFmtId="0" fontId="0" fillId="2" borderId="0" xfId="0" applyFill="1" applyAlignment="1">
      <alignment horizontal="right"/>
    </xf>
    <xf numFmtId="2" fontId="0" fillId="2" borderId="12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65" fontId="0" fillId="4" borderId="8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6" fontId="0" fillId="4" borderId="1" xfId="1" applyNumberFormat="1" applyFon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166" fontId="0" fillId="4" borderId="0" xfId="1" applyNumberFormat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Border="1" applyAlignment="1">
      <alignment horizontal="center" vertical="center"/>
    </xf>
    <xf numFmtId="165" fontId="0" fillId="5" borderId="8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1" fontId="0" fillId="5" borderId="0" xfId="0" applyNumberFormat="1" applyFill="1" applyBorder="1" applyAlignment="1">
      <alignment horizontal="center"/>
    </xf>
    <xf numFmtId="165" fontId="0" fillId="5" borderId="0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2" fontId="0" fillId="5" borderId="8" xfId="0" applyNumberFormat="1" applyFill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2" fontId="0" fillId="5" borderId="7" xfId="0" applyNumberFormat="1" applyFill="1" applyBorder="1" applyAlignment="1">
      <alignment horizontal="center"/>
    </xf>
    <xf numFmtId="166" fontId="0" fillId="5" borderId="0" xfId="1" applyNumberFormat="1" applyFon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2" fontId="0" fillId="3" borderId="0" xfId="0" applyNumberFormat="1" applyFill="1" applyBorder="1"/>
    <xf numFmtId="166" fontId="0" fillId="3" borderId="0" xfId="1" applyNumberFormat="1" applyFon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4" xfId="0" applyNumberFormat="1" applyFill="1" applyBorder="1"/>
    <xf numFmtId="2" fontId="0" fillId="2" borderId="5" xfId="0" applyNumberFormat="1" applyFill="1" applyBorder="1"/>
    <xf numFmtId="164" fontId="0" fillId="2" borderId="6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164" fontId="0" fillId="5" borderId="0" xfId="0" applyNumberFormat="1" applyFill="1" applyBorder="1" applyAlignment="1">
      <alignment horizontal="center"/>
    </xf>
    <xf numFmtId="0" fontId="3" fillId="5" borderId="0" xfId="0" applyFont="1" applyFill="1"/>
    <xf numFmtId="0" fontId="0" fillId="5" borderId="0" xfId="0" applyFill="1"/>
    <xf numFmtId="165" fontId="0" fillId="5" borderId="0" xfId="0" applyNumberFormat="1" applyFill="1" applyAlignment="1">
      <alignment horizontal="center"/>
    </xf>
    <xf numFmtId="0" fontId="0" fillId="3" borderId="8" xfId="0" applyFill="1" applyBorder="1"/>
    <xf numFmtId="9" fontId="0" fillId="4" borderId="0" xfId="1" applyFont="1" applyFill="1" applyBorder="1" applyAlignment="1">
      <alignment horizontal="center"/>
    </xf>
    <xf numFmtId="9" fontId="0" fillId="5" borderId="0" xfId="1" applyFont="1" applyFill="1" applyBorder="1" applyAlignment="1">
      <alignment horizontal="center"/>
    </xf>
    <xf numFmtId="9" fontId="0" fillId="2" borderId="0" xfId="1" applyFont="1" applyFill="1" applyBorder="1" applyAlignment="1">
      <alignment horizontal="center"/>
    </xf>
    <xf numFmtId="9" fontId="0" fillId="2" borderId="4" xfId="1" applyFont="1" applyFill="1" applyBorder="1" applyAlignment="1">
      <alignment horizontal="center"/>
    </xf>
    <xf numFmtId="9" fontId="0" fillId="2" borderId="12" xfId="1" applyFon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9" fontId="0" fillId="3" borderId="0" xfId="1" applyFont="1" applyFill="1" applyBorder="1"/>
    <xf numFmtId="0" fontId="0" fillId="3" borderId="7" xfId="0" applyFill="1" applyBorder="1"/>
    <xf numFmtId="2" fontId="9" fillId="4" borderId="8" xfId="0" applyNumberFormat="1" applyFont="1" applyFill="1" applyBorder="1" applyAlignment="1">
      <alignment horizontal="center"/>
    </xf>
    <xf numFmtId="2" fontId="9" fillId="5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165" fontId="0" fillId="5" borderId="15" xfId="0" applyNumberFormat="1" applyFill="1" applyBorder="1" applyAlignment="1">
      <alignment horizontal="center"/>
    </xf>
    <xf numFmtId="165" fontId="2" fillId="5" borderId="0" xfId="0" applyNumberFormat="1" applyFont="1" applyFill="1" applyBorder="1" applyAlignment="1">
      <alignment horizontal="center"/>
    </xf>
    <xf numFmtId="165" fontId="0" fillId="5" borderId="9" xfId="0" applyNumberFormat="1" applyFill="1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165" fontId="0" fillId="2" borderId="16" xfId="0" applyNumberFormat="1" applyFon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2" fillId="2" borderId="0" xfId="0" applyFont="1" applyFill="1"/>
    <xf numFmtId="166" fontId="9" fillId="4" borderId="0" xfId="1" applyNumberFormat="1" applyFont="1" applyFill="1" applyAlignment="1">
      <alignment horizontal="center"/>
    </xf>
    <xf numFmtId="166" fontId="9" fillId="4" borderId="7" xfId="1" applyNumberFormat="1" applyFont="1" applyFill="1" applyBorder="1" applyAlignment="1">
      <alignment horizontal="center"/>
    </xf>
    <xf numFmtId="166" fontId="9" fillId="5" borderId="0" xfId="1" applyNumberFormat="1" applyFont="1" applyFill="1" applyAlignment="1">
      <alignment horizontal="center"/>
    </xf>
    <xf numFmtId="166" fontId="9" fillId="5" borderId="7" xfId="1" applyNumberFormat="1" applyFont="1" applyFill="1" applyBorder="1" applyAlignment="1">
      <alignment horizontal="center"/>
    </xf>
    <xf numFmtId="166" fontId="9" fillId="2" borderId="0" xfId="1" applyNumberFormat="1" applyFont="1" applyFill="1" applyAlignment="1">
      <alignment horizontal="center"/>
    </xf>
    <xf numFmtId="166" fontId="9" fillId="2" borderId="7" xfId="1" applyNumberFormat="1" applyFont="1" applyFill="1" applyBorder="1" applyAlignment="1">
      <alignment horizontal="center"/>
    </xf>
    <xf numFmtId="166" fontId="9" fillId="2" borderId="4" xfId="1" applyNumberFormat="1" applyFont="1" applyFill="1" applyBorder="1" applyAlignment="1">
      <alignment horizontal="center"/>
    </xf>
    <xf numFmtId="166" fontId="9" fillId="2" borderId="5" xfId="1" applyNumberFormat="1" applyFont="1" applyFill="1" applyBorder="1" applyAlignment="1">
      <alignment horizontal="center"/>
    </xf>
    <xf numFmtId="164" fontId="14" fillId="2" borderId="0" xfId="0" applyNumberFormat="1" applyFont="1" applyFill="1" applyBorder="1"/>
    <xf numFmtId="1" fontId="0" fillId="5" borderId="0" xfId="0" applyNumberFormat="1" applyFill="1" applyAlignment="1">
      <alignment horizontal="center"/>
    </xf>
    <xf numFmtId="0" fontId="0" fillId="0" borderId="0" xfId="0" applyFill="1"/>
    <xf numFmtId="165" fontId="0" fillId="0" borderId="0" xfId="0" applyNumberForma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166" fontId="9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5" fillId="2" borderId="1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 wrapText="1"/>
    </xf>
    <xf numFmtId="0" fontId="15" fillId="2" borderId="8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" fontId="0" fillId="2" borderId="4" xfId="0" applyNumberForma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165" fontId="0" fillId="2" borderId="13" xfId="0" applyNumberFormat="1" applyFill="1" applyBorder="1" applyAlignment="1">
      <alignment horizontal="center"/>
    </xf>
    <xf numFmtId="165" fontId="9" fillId="2" borderId="8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2" borderId="4" xfId="0" applyNumberFormat="1" applyFill="1" applyBorder="1"/>
    <xf numFmtId="0" fontId="0" fillId="3" borderId="3" xfId="0" applyFill="1" applyBorder="1"/>
    <xf numFmtId="0" fontId="0" fillId="0" borderId="8" xfId="0" applyBorder="1"/>
    <xf numFmtId="1" fontId="0" fillId="5" borderId="8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0" fillId="2" borderId="13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15" fillId="2" borderId="8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/>
    </xf>
    <xf numFmtId="166" fontId="0" fillId="5" borderId="8" xfId="1" applyNumberFormat="1" applyFont="1" applyFill="1" applyBorder="1" applyAlignment="1">
      <alignment horizontal="center"/>
    </xf>
    <xf numFmtId="166" fontId="0" fillId="4" borderId="3" xfId="1" applyNumberFormat="1" applyFont="1" applyFill="1" applyBorder="1" applyAlignment="1">
      <alignment horizontal="center"/>
    </xf>
    <xf numFmtId="166" fontId="0" fillId="4" borderId="8" xfId="1" applyNumberFormat="1" applyFont="1" applyFill="1" applyBorder="1" applyAlignment="1">
      <alignment horizontal="center"/>
    </xf>
    <xf numFmtId="166" fontId="0" fillId="3" borderId="0" xfId="1" applyNumberFormat="1" applyFont="1" applyFill="1"/>
    <xf numFmtId="166" fontId="0" fillId="3" borderId="0" xfId="1" applyNumberFormat="1" applyFont="1" applyFill="1" applyBorder="1"/>
    <xf numFmtId="166" fontId="0" fillId="5" borderId="0" xfId="1" applyNumberFormat="1" applyFont="1" applyFill="1" applyAlignment="1">
      <alignment horizontal="center"/>
    </xf>
    <xf numFmtId="166" fontId="0" fillId="2" borderId="13" xfId="1" applyNumberFormat="1" applyFont="1" applyFill="1" applyBorder="1" applyAlignment="1">
      <alignment horizontal="center"/>
    </xf>
    <xf numFmtId="166" fontId="0" fillId="2" borderId="12" xfId="1" applyNumberFormat="1" applyFont="1" applyFill="1" applyBorder="1" applyAlignment="1">
      <alignment horizontal="center"/>
    </xf>
    <xf numFmtId="166" fontId="0" fillId="2" borderId="6" xfId="1" applyNumberFormat="1" applyFont="1" applyFill="1" applyBorder="1" applyAlignment="1">
      <alignment horizontal="center"/>
    </xf>
    <xf numFmtId="166" fontId="0" fillId="3" borderId="8" xfId="1" applyNumberFormat="1" applyFont="1" applyFill="1" applyBorder="1"/>
    <xf numFmtId="166" fontId="0" fillId="3" borderId="8" xfId="1" applyNumberFormat="1" applyFont="1" applyFill="1" applyBorder="1" applyAlignment="1">
      <alignment horizontal="center"/>
    </xf>
    <xf numFmtId="166" fontId="0" fillId="5" borderId="7" xfId="1" applyNumberFormat="1" applyFont="1" applyFill="1" applyBorder="1" applyAlignment="1">
      <alignment horizontal="center"/>
    </xf>
    <xf numFmtId="2" fontId="0" fillId="3" borderId="0" xfId="0" applyNumberFormat="1" applyFill="1"/>
    <xf numFmtId="0" fontId="0" fillId="2" borderId="20" xfId="0" applyFill="1" applyBorder="1"/>
    <xf numFmtId="165" fontId="0" fillId="2" borderId="20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166" fontId="0" fillId="3" borderId="7" xfId="1" applyNumberFormat="1" applyFont="1" applyFill="1" applyBorder="1" applyAlignment="1">
      <alignment horizontal="center"/>
    </xf>
    <xf numFmtId="166" fontId="0" fillId="0" borderId="8" xfId="1" applyNumberFormat="1" applyFont="1" applyBorder="1" applyAlignment="1">
      <alignment horizontal="center"/>
    </xf>
    <xf numFmtId="0" fontId="9" fillId="0" borderId="0" xfId="0" applyFont="1"/>
    <xf numFmtId="2" fontId="9" fillId="3" borderId="8" xfId="0" applyNumberFormat="1" applyFont="1" applyFill="1" applyBorder="1" applyAlignment="1">
      <alignment horizontal="center"/>
    </xf>
    <xf numFmtId="2" fontId="9" fillId="2" borderId="13" xfId="0" applyNumberFormat="1" applyFont="1" applyFill="1" applyBorder="1" applyAlignment="1">
      <alignment horizontal="center"/>
    </xf>
    <xf numFmtId="2" fontId="9" fillId="5" borderId="15" xfId="0" applyNumberFormat="1" applyFont="1" applyFill="1" applyBorder="1" applyAlignment="1">
      <alignment horizontal="center"/>
    </xf>
    <xf numFmtId="0" fontId="9" fillId="0" borderId="0" xfId="0" applyFont="1" applyBorder="1"/>
    <xf numFmtId="2" fontId="2" fillId="2" borderId="12" xfId="0" applyNumberFormat="1" applyFont="1" applyFill="1" applyBorder="1" applyAlignment="1">
      <alignment horizontal="center"/>
    </xf>
    <xf numFmtId="9" fontId="1" fillId="5" borderId="8" xfId="1" applyFont="1" applyFill="1" applyBorder="1" applyAlignment="1">
      <alignment horizontal="center"/>
    </xf>
    <xf numFmtId="9" fontId="1" fillId="5" borderId="0" xfId="1" applyFont="1" applyFill="1" applyBorder="1" applyAlignment="1">
      <alignment horizontal="center"/>
    </xf>
    <xf numFmtId="9" fontId="1" fillId="2" borderId="8" xfId="1" applyFont="1" applyFill="1" applyBorder="1" applyAlignment="1">
      <alignment horizontal="center"/>
    </xf>
    <xf numFmtId="9" fontId="1" fillId="2" borderId="0" xfId="1" applyFont="1" applyFill="1" applyBorder="1" applyAlignment="1">
      <alignment horizontal="center"/>
    </xf>
    <xf numFmtId="9" fontId="1" fillId="2" borderId="6" xfId="1" applyFont="1" applyFill="1" applyBorder="1" applyAlignment="1">
      <alignment horizontal="center"/>
    </xf>
    <xf numFmtId="9" fontId="1" fillId="2" borderId="4" xfId="1" applyFont="1" applyFill="1" applyBorder="1" applyAlignment="1">
      <alignment horizontal="center"/>
    </xf>
    <xf numFmtId="9" fontId="1" fillId="4" borderId="8" xfId="1" applyFont="1" applyFill="1" applyBorder="1" applyAlignment="1">
      <alignment horizontal="center"/>
    </xf>
    <xf numFmtId="9" fontId="1" fillId="4" borderId="0" xfId="1" applyFont="1" applyFill="1" applyBorder="1" applyAlignment="1">
      <alignment horizontal="center"/>
    </xf>
    <xf numFmtId="2" fontId="0" fillId="2" borderId="8" xfId="0" applyNumberFormat="1" applyFont="1" applyFill="1" applyBorder="1" applyAlignment="1">
      <alignment horizontal="center"/>
    </xf>
    <xf numFmtId="2" fontId="0" fillId="2" borderId="0" xfId="0" applyNumberFormat="1" applyFont="1" applyFill="1" applyAlignment="1">
      <alignment horizontal="center"/>
    </xf>
    <xf numFmtId="2" fontId="0" fillId="5" borderId="8" xfId="0" applyNumberFormat="1" applyFont="1" applyFill="1" applyBorder="1" applyAlignment="1">
      <alignment horizontal="center"/>
    </xf>
    <xf numFmtId="2" fontId="0" fillId="5" borderId="0" xfId="0" applyNumberFormat="1" applyFont="1" applyFill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166" fontId="0" fillId="4" borderId="7" xfId="1" applyNumberFormat="1" applyFont="1" applyFill="1" applyBorder="1" applyAlignment="1">
      <alignment horizontal="center"/>
    </xf>
    <xf numFmtId="164" fontId="0" fillId="5" borderId="0" xfId="0" applyNumberFormat="1" applyFont="1" applyFill="1" applyBorder="1" applyAlignment="1">
      <alignment horizontal="center"/>
    </xf>
    <xf numFmtId="164" fontId="0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2" fontId="0" fillId="5" borderId="0" xfId="0" applyNumberFormat="1" applyFont="1" applyFill="1" applyBorder="1" applyAlignment="1">
      <alignment horizontal="center"/>
    </xf>
    <xf numFmtId="2" fontId="0" fillId="5" borderId="7" xfId="0" applyNumberFormat="1" applyFon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0" fillId="3" borderId="9" xfId="0" applyFill="1" applyBorder="1"/>
    <xf numFmtId="0" fontId="0" fillId="2" borderId="22" xfId="0" applyFill="1" applyBorder="1"/>
    <xf numFmtId="0" fontId="0" fillId="2" borderId="23" xfId="0" applyFill="1" applyBorder="1"/>
    <xf numFmtId="2" fontId="0" fillId="2" borderId="24" xfId="0" applyNumberFormat="1" applyFill="1" applyBorder="1"/>
    <xf numFmtId="0" fontId="0" fillId="2" borderId="24" xfId="0" applyFill="1" applyBorder="1"/>
    <xf numFmtId="0" fontId="3" fillId="2" borderId="18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center" wrapText="1"/>
    </xf>
    <xf numFmtId="0" fontId="0" fillId="2" borderId="27" xfId="0" applyFill="1" applyBorder="1"/>
    <xf numFmtId="2" fontId="0" fillId="2" borderId="27" xfId="0" applyNumberFormat="1" applyFill="1" applyBorder="1"/>
    <xf numFmtId="165" fontId="0" fillId="2" borderId="24" xfId="0" applyNumberFormat="1" applyFill="1" applyBorder="1" applyAlignment="1">
      <alignment horizontal="center"/>
    </xf>
    <xf numFmtId="165" fontId="0" fillId="2" borderId="27" xfId="0" applyNumberFormat="1" applyFill="1" applyBorder="1" applyAlignment="1">
      <alignment horizontal="center"/>
    </xf>
    <xf numFmtId="0" fontId="0" fillId="2" borderId="3" xfId="0" applyFill="1" applyBorder="1"/>
    <xf numFmtId="0" fontId="3" fillId="2" borderId="1" xfId="0" applyFont="1" applyFill="1" applyBorder="1"/>
    <xf numFmtId="0" fontId="0" fillId="2" borderId="6" xfId="0" applyFill="1" applyBorder="1"/>
    <xf numFmtId="0" fontId="12" fillId="2" borderId="8" xfId="0" applyFont="1" applyFill="1" applyBorder="1"/>
    <xf numFmtId="0" fontId="11" fillId="2" borderId="0" xfId="0" applyFont="1" applyFill="1" applyBorder="1"/>
    <xf numFmtId="1" fontId="0" fillId="2" borderId="0" xfId="0" applyNumberFormat="1" applyFill="1" applyBorder="1" applyAlignment="1">
      <alignment horizontal="right"/>
    </xf>
    <xf numFmtId="1" fontId="0" fillId="2" borderId="7" xfId="0" applyNumberFormat="1" applyFill="1" applyBorder="1" applyAlignment="1">
      <alignment horizontal="center"/>
    </xf>
    <xf numFmtId="0" fontId="0" fillId="2" borderId="0" xfId="0" quotePrefix="1" applyFill="1" applyBorder="1" applyAlignment="1">
      <alignment horizontal="center"/>
    </xf>
    <xf numFmtId="165" fontId="9" fillId="2" borderId="0" xfId="0" applyNumberFormat="1" applyFont="1" applyFill="1" applyBorder="1" applyAlignment="1">
      <alignment horizontal="right"/>
    </xf>
    <xf numFmtId="165" fontId="13" fillId="2" borderId="0" xfId="0" applyNumberFormat="1" applyFont="1" applyFill="1" applyBorder="1"/>
    <xf numFmtId="165" fontId="9" fillId="2" borderId="0" xfId="0" applyNumberFormat="1" applyFont="1" applyFill="1" applyBorder="1" applyAlignment="1">
      <alignment horizontal="left"/>
    </xf>
    <xf numFmtId="1" fontId="9" fillId="2" borderId="0" xfId="0" applyNumberFormat="1" applyFont="1" applyFill="1" applyBorder="1" applyAlignment="1">
      <alignment horizontal="right"/>
    </xf>
    <xf numFmtId="1" fontId="13" fillId="2" borderId="0" xfId="0" applyNumberFormat="1" applyFont="1" applyFill="1" applyBorder="1"/>
    <xf numFmtId="1" fontId="9" fillId="2" borderId="0" xfId="0" applyNumberFormat="1" applyFont="1" applyFill="1" applyBorder="1" applyAlignment="1">
      <alignment horizontal="left"/>
    </xf>
    <xf numFmtId="2" fontId="9" fillId="2" borderId="0" xfId="0" applyNumberFormat="1" applyFont="1" applyFill="1" applyBorder="1" applyAlignment="1">
      <alignment horizontal="right"/>
    </xf>
    <xf numFmtId="2" fontId="13" fillId="2" borderId="0" xfId="0" applyNumberFormat="1" applyFont="1" applyFill="1" applyBorder="1"/>
    <xf numFmtId="2" fontId="9" fillId="2" borderId="0" xfId="0" applyNumberFormat="1" applyFont="1" applyFill="1" applyBorder="1" applyAlignment="1">
      <alignment horizontal="left"/>
    </xf>
    <xf numFmtId="9" fontId="0" fillId="2" borderId="0" xfId="1" applyFont="1" applyFill="1" applyBorder="1"/>
    <xf numFmtId="9" fontId="0" fillId="2" borderId="0" xfId="1" applyFont="1" applyFill="1" applyBorder="1" applyAlignment="1">
      <alignment horizontal="left"/>
    </xf>
    <xf numFmtId="9" fontId="0" fillId="2" borderId="0" xfId="0" applyNumberFormat="1" applyFill="1" applyBorder="1"/>
    <xf numFmtId="9" fontId="11" fillId="2" borderId="0" xfId="1" applyFont="1" applyFill="1" applyBorder="1"/>
    <xf numFmtId="1" fontId="0" fillId="2" borderId="0" xfId="0" quotePrefix="1" applyNumberFormat="1" applyFill="1" applyBorder="1" applyAlignment="1">
      <alignment horizontal="center"/>
    </xf>
    <xf numFmtId="9" fontId="9" fillId="2" borderId="0" xfId="1" applyFont="1" applyFill="1" applyBorder="1" applyAlignment="1">
      <alignment horizontal="right"/>
    </xf>
    <xf numFmtId="9" fontId="13" fillId="2" borderId="0" xfId="1" applyFont="1" applyFill="1" applyBorder="1"/>
    <xf numFmtId="9" fontId="9" fillId="2" borderId="0" xfId="1" applyFont="1" applyFill="1" applyBorder="1" applyAlignment="1">
      <alignment horizontal="left"/>
    </xf>
    <xf numFmtId="1" fontId="0" fillId="2" borderId="7" xfId="0" quotePrefix="1" applyNumberForma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164" fontId="0" fillId="2" borderId="0" xfId="0" applyNumberFormat="1" applyFill="1" applyBorder="1" applyAlignment="1">
      <alignment horizontal="right"/>
    </xf>
    <xf numFmtId="164" fontId="0" fillId="2" borderId="0" xfId="0" applyNumberFormat="1" applyFill="1" applyBorder="1" applyAlignment="1">
      <alignment horizontal="left"/>
    </xf>
    <xf numFmtId="9" fontId="9" fillId="2" borderId="0" xfId="1" applyNumberFormat="1" applyFont="1" applyFill="1" applyBorder="1" applyAlignment="1">
      <alignment horizontal="right"/>
    </xf>
    <xf numFmtId="9" fontId="13" fillId="2" borderId="0" xfId="1" applyNumberFormat="1" applyFont="1" applyFill="1" applyBorder="1"/>
    <xf numFmtId="9" fontId="9" fillId="2" borderId="0" xfId="1" applyNumberFormat="1" applyFont="1" applyFill="1" applyBorder="1" applyAlignment="1">
      <alignment horizontal="left"/>
    </xf>
    <xf numFmtId="9" fontId="9" fillId="2" borderId="0" xfId="1" applyNumberFormat="1" applyFont="1" applyFill="1" applyBorder="1" applyAlignment="1">
      <alignment horizontal="center"/>
    </xf>
    <xf numFmtId="9" fontId="0" fillId="2" borderId="0" xfId="1" applyNumberFormat="1" applyFont="1" applyFill="1" applyBorder="1" applyAlignment="1">
      <alignment horizontal="center"/>
    </xf>
    <xf numFmtId="9" fontId="0" fillId="2" borderId="0" xfId="1" applyNumberFormat="1" applyFont="1" applyFill="1" applyBorder="1"/>
    <xf numFmtId="9" fontId="0" fillId="2" borderId="0" xfId="1" applyNumberFormat="1" applyFont="1" applyFill="1" applyBorder="1" applyAlignment="1">
      <alignment horizontal="right"/>
    </xf>
    <xf numFmtId="9" fontId="11" fillId="2" borderId="0" xfId="1" applyNumberFormat="1" applyFont="1" applyFill="1" applyBorder="1"/>
    <xf numFmtId="9" fontId="0" fillId="2" borderId="0" xfId="1" applyNumberFormat="1" applyFont="1" applyFill="1" applyBorder="1" applyAlignment="1">
      <alignment horizontal="left"/>
    </xf>
    <xf numFmtId="10" fontId="0" fillId="2" borderId="0" xfId="1" applyNumberFormat="1" applyFont="1" applyFill="1" applyBorder="1"/>
    <xf numFmtId="166" fontId="0" fillId="2" borderId="0" xfId="1" applyNumberFormat="1" applyFont="1" applyFill="1" applyBorder="1" applyAlignment="1">
      <alignment horizontal="right"/>
    </xf>
    <xf numFmtId="166" fontId="11" fillId="2" borderId="0" xfId="1" applyNumberFormat="1" applyFont="1" applyFill="1" applyBorder="1"/>
    <xf numFmtId="166" fontId="0" fillId="2" borderId="0" xfId="1" applyNumberFormat="1" applyFont="1" applyFill="1" applyBorder="1" applyAlignment="1">
      <alignment horizontal="left"/>
    </xf>
    <xf numFmtId="10" fontId="0" fillId="2" borderId="0" xfId="1" applyNumberFormat="1" applyFont="1" applyFill="1" applyBorder="1" applyAlignment="1">
      <alignment horizontal="center"/>
    </xf>
    <xf numFmtId="10" fontId="9" fillId="2" borderId="0" xfId="1" applyNumberFormat="1" applyFont="1" applyFill="1" applyBorder="1" applyAlignment="1">
      <alignment horizontal="center"/>
    </xf>
    <xf numFmtId="10" fontId="0" fillId="2" borderId="0" xfId="1" applyNumberFormat="1" applyFont="1" applyFill="1" applyBorder="1" applyAlignment="1">
      <alignment horizontal="right"/>
    </xf>
    <xf numFmtId="10" fontId="11" fillId="2" borderId="0" xfId="1" applyNumberFormat="1" applyFont="1" applyFill="1" applyBorder="1"/>
    <xf numFmtId="10" fontId="0" fillId="2" borderId="0" xfId="1" applyNumberFormat="1" applyFont="1" applyFill="1" applyBorder="1" applyAlignment="1">
      <alignment horizontal="left"/>
    </xf>
    <xf numFmtId="10" fontId="9" fillId="2" borderId="0" xfId="1" applyNumberFormat="1" applyFont="1" applyFill="1" applyBorder="1" applyAlignment="1">
      <alignment horizontal="right"/>
    </xf>
    <xf numFmtId="10" fontId="13" fillId="2" borderId="0" xfId="1" applyNumberFormat="1" applyFont="1" applyFill="1" applyBorder="1"/>
    <xf numFmtId="10" fontId="9" fillId="2" borderId="0" xfId="1" applyNumberFormat="1" applyFont="1" applyFill="1" applyBorder="1" applyAlignment="1">
      <alignment horizontal="left"/>
    </xf>
    <xf numFmtId="166" fontId="9" fillId="2" borderId="0" xfId="1" applyNumberFormat="1" applyFont="1" applyFill="1" applyBorder="1" applyAlignment="1">
      <alignment horizontal="right"/>
    </xf>
    <xf numFmtId="166" fontId="13" fillId="2" borderId="0" xfId="1" applyNumberFormat="1" applyFont="1" applyFill="1" applyBorder="1"/>
    <xf numFmtId="166" fontId="9" fillId="2" borderId="0" xfId="1" applyNumberFormat="1" applyFont="1" applyFill="1" applyBorder="1" applyAlignment="1">
      <alignment horizontal="left"/>
    </xf>
    <xf numFmtId="167" fontId="9" fillId="2" borderId="0" xfId="1" applyNumberFormat="1" applyFont="1" applyFill="1" applyBorder="1" applyAlignment="1">
      <alignment horizontal="right"/>
    </xf>
    <xf numFmtId="167" fontId="13" fillId="2" borderId="0" xfId="1" applyNumberFormat="1" applyFont="1" applyFill="1" applyBorder="1"/>
    <xf numFmtId="167" fontId="9" fillId="2" borderId="0" xfId="1" applyNumberFormat="1" applyFont="1" applyFill="1" applyBorder="1" applyAlignment="1">
      <alignment horizontal="left"/>
    </xf>
    <xf numFmtId="167" fontId="9" fillId="2" borderId="0" xfId="1" applyNumberFormat="1" applyFont="1" applyFill="1" applyBorder="1" applyAlignment="1">
      <alignment horizontal="center"/>
    </xf>
    <xf numFmtId="167" fontId="0" fillId="2" borderId="0" xfId="1" applyNumberFormat="1" applyFont="1" applyFill="1" applyBorder="1" applyAlignment="1">
      <alignment horizontal="center"/>
    </xf>
    <xf numFmtId="167" fontId="0" fillId="2" borderId="0" xfId="1" applyNumberFormat="1" applyFont="1" applyFill="1" applyBorder="1"/>
    <xf numFmtId="167" fontId="0" fillId="2" borderId="0" xfId="1" applyNumberFormat="1" applyFont="1" applyFill="1" applyBorder="1" applyAlignment="1">
      <alignment horizontal="right"/>
    </xf>
    <xf numFmtId="167" fontId="11" fillId="2" borderId="0" xfId="1" applyNumberFormat="1" applyFont="1" applyFill="1" applyBorder="1"/>
    <xf numFmtId="167" fontId="0" fillId="2" borderId="0" xfId="1" applyNumberFormat="1" applyFont="1" applyFill="1" applyBorder="1" applyAlignment="1">
      <alignment horizontal="left"/>
    </xf>
    <xf numFmtId="1" fontId="9" fillId="2" borderId="0" xfId="1" applyNumberFormat="1" applyFont="1" applyFill="1" applyBorder="1" applyAlignment="1">
      <alignment horizontal="center"/>
    </xf>
    <xf numFmtId="1" fontId="0" fillId="2" borderId="0" xfId="1" applyNumberFormat="1" applyFont="1" applyFill="1" applyBorder="1" applyAlignment="1">
      <alignment horizontal="center"/>
    </xf>
    <xf numFmtId="168" fontId="0" fillId="2" borderId="0" xfId="3" applyNumberFormat="1" applyFont="1" applyFill="1" applyBorder="1" applyAlignment="1">
      <alignment horizontal="center"/>
    </xf>
    <xf numFmtId="0" fontId="0" fillId="2" borderId="8" xfId="0" applyFont="1" applyFill="1" applyBorder="1" applyAlignment="1">
      <alignment horizontal="left"/>
    </xf>
    <xf numFmtId="9" fontId="1" fillId="2" borderId="0" xfId="1" applyFont="1" applyFill="1" applyBorder="1"/>
    <xf numFmtId="1" fontId="9" fillId="2" borderId="0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right"/>
    </xf>
    <xf numFmtId="2" fontId="13" fillId="2" borderId="4" xfId="0" applyNumberFormat="1" applyFont="1" applyFill="1" applyBorder="1"/>
    <xf numFmtId="164" fontId="9" fillId="2" borderId="4" xfId="0" applyNumberFormat="1" applyFont="1" applyFill="1" applyBorder="1" applyAlignment="1">
      <alignment horizontal="left"/>
    </xf>
    <xf numFmtId="0" fontId="0" fillId="2" borderId="4" xfId="0" applyFill="1" applyBorder="1" applyAlignment="1">
      <alignment horizontal="right"/>
    </xf>
    <xf numFmtId="165" fontId="11" fillId="2" borderId="4" xfId="0" applyNumberFormat="1" applyFont="1" applyFill="1" applyBorder="1"/>
    <xf numFmtId="0" fontId="0" fillId="2" borderId="4" xfId="0" applyFill="1" applyBorder="1" applyAlignment="1">
      <alignment horizontal="left"/>
    </xf>
    <xf numFmtId="0" fontId="3" fillId="2" borderId="8" xfId="0" applyFont="1" applyFill="1" applyBorder="1"/>
    <xf numFmtId="0" fontId="0" fillId="2" borderId="8" xfId="0" applyFont="1" applyFill="1" applyBorder="1" applyAlignment="1"/>
    <xf numFmtId="0" fontId="0" fillId="2" borderId="0" xfId="0" applyFont="1" applyFill="1" applyBorder="1" applyAlignment="1"/>
    <xf numFmtId="0" fontId="0" fillId="2" borderId="8" xfId="0" applyFont="1" applyFill="1" applyBorder="1"/>
    <xf numFmtId="0" fontId="0" fillId="2" borderId="6" xfId="0" applyFont="1" applyFill="1" applyBorder="1"/>
    <xf numFmtId="0" fontId="0" fillId="2" borderId="4" xfId="0" applyFont="1" applyFill="1" applyBorder="1"/>
    <xf numFmtId="0" fontId="11" fillId="2" borderId="4" xfId="0" applyFont="1" applyFill="1" applyBorder="1"/>
    <xf numFmtId="165" fontId="0" fillId="2" borderId="4" xfId="0" applyNumberFormat="1" applyFill="1" applyBorder="1" applyAlignment="1">
      <alignment horizontal="left"/>
    </xf>
    <xf numFmtId="165" fontId="0" fillId="2" borderId="4" xfId="0" applyNumberFormat="1" applyFill="1" applyBorder="1" applyAlignment="1">
      <alignment horizontal="right"/>
    </xf>
    <xf numFmtId="0" fontId="3" fillId="2" borderId="7" xfId="0" applyFont="1" applyFill="1" applyBorder="1"/>
    <xf numFmtId="2" fontId="0" fillId="2" borderId="7" xfId="0" applyNumberFormat="1" applyFill="1" applyBorder="1" applyAlignment="1">
      <alignment horizontal="left"/>
    </xf>
    <xf numFmtId="165" fontId="0" fillId="2" borderId="7" xfId="0" applyNumberForma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1" fontId="0" fillId="2" borderId="7" xfId="0" applyNumberFormat="1" applyFill="1" applyBorder="1" applyAlignment="1">
      <alignment horizontal="left"/>
    </xf>
    <xf numFmtId="9" fontId="0" fillId="2" borderId="7" xfId="1" applyNumberFormat="1" applyFont="1" applyFill="1" applyBorder="1" applyAlignment="1">
      <alignment horizontal="left"/>
    </xf>
    <xf numFmtId="2" fontId="11" fillId="2" borderId="4" xfId="0" applyNumberFormat="1" applyFont="1" applyFill="1" applyBorder="1"/>
    <xf numFmtId="165" fontId="0" fillId="2" borderId="5" xfId="0" applyNumberFormat="1" applyFill="1" applyBorder="1" applyAlignment="1">
      <alignment horizontal="left"/>
    </xf>
    <xf numFmtId="2" fontId="0" fillId="2" borderId="25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165" fontId="0" fillId="2" borderId="21" xfId="0" applyNumberFormat="1" applyFill="1" applyBorder="1" applyAlignment="1">
      <alignment horizontal="center"/>
    </xf>
    <xf numFmtId="0" fontId="0" fillId="0" borderId="0" xfId="0" applyFont="1" applyBorder="1"/>
    <xf numFmtId="0" fontId="1" fillId="0" borderId="0" xfId="0" applyFont="1" applyFill="1" applyBorder="1"/>
    <xf numFmtId="0" fontId="0" fillId="0" borderId="0" xfId="0" applyFont="1" applyFill="1" applyBorder="1"/>
    <xf numFmtId="1" fontId="0" fillId="4" borderId="8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15" fillId="2" borderId="8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66" fontId="15" fillId="2" borderId="8" xfId="1" applyNumberFormat="1" applyFont="1" applyFill="1" applyBorder="1" applyAlignment="1">
      <alignment horizontal="center"/>
    </xf>
    <xf numFmtId="166" fontId="15" fillId="2" borderId="0" xfId="1" applyNumberFormat="1" applyFont="1" applyFill="1" applyBorder="1" applyAlignment="1">
      <alignment horizontal="center"/>
    </xf>
    <xf numFmtId="166" fontId="15" fillId="2" borderId="7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15" fillId="2" borderId="8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6" fontId="3" fillId="2" borderId="0" xfId="1" applyNumberFormat="1" applyFont="1" applyFill="1" applyBorder="1" applyAlignment="1">
      <alignment horizontal="center"/>
    </xf>
    <xf numFmtId="166" fontId="3" fillId="2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66" fontId="3" fillId="2" borderId="8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0" fillId="6" borderId="0" xfId="0" applyFont="1" applyFill="1" applyBorder="1"/>
    <xf numFmtId="0" fontId="19" fillId="2" borderId="0" xfId="0" applyFont="1" applyFill="1"/>
    <xf numFmtId="0" fontId="9" fillId="2" borderId="0" xfId="0" applyFont="1" applyFill="1" applyAlignment="1">
      <alignment horizontal="left" vertical="center" indent="1"/>
    </xf>
    <xf numFmtId="0" fontId="0" fillId="2" borderId="0" xfId="0" applyFont="1" applyFill="1" applyAlignment="1">
      <alignment horizontal="left" inden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8"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HHLO!$AX$2</c:f>
              <c:strCache>
                <c:ptCount val="1"/>
                <c:pt idx="0">
                  <c:v>C2 (gCOD/L)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HHLO!$AW$40:$AW$49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9.0867215634748186E-2</c:v>
                  </c:pt>
                  <c:pt idx="2">
                    <c:v>6.4464506059347601E-2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plus>
            <c:minus>
              <c:numRef>
                <c:f>HHLO!$AW$40:$AW$49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9.0867215634748186E-2</c:v>
                  </c:pt>
                  <c:pt idx="2">
                    <c:v>6.4464506059347601E-2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HHLO!$C$30:$C$39</c:f>
              <c:numCache>
                <c:formatCode>0.0</c:formatCode>
                <c:ptCount val="10"/>
                <c:pt idx="0">
                  <c:v>0</c:v>
                </c:pt>
                <c:pt idx="1">
                  <c:v>3.2777777777810115</c:v>
                </c:pt>
                <c:pt idx="2">
                  <c:v>6.9756944444452529</c:v>
                </c:pt>
                <c:pt idx="3">
                  <c:v>11.131944444445253</c:v>
                </c:pt>
                <c:pt idx="4">
                  <c:v>13.965277777781012</c:v>
                </c:pt>
                <c:pt idx="5">
                  <c:v>16.98611111111677</c:v>
                </c:pt>
                <c:pt idx="6">
                  <c:v>20.965277777781004</c:v>
                </c:pt>
                <c:pt idx="7">
                  <c:v>24.246527777781012</c:v>
                </c:pt>
                <c:pt idx="8">
                  <c:v>28.006944444445253</c:v>
                </c:pt>
                <c:pt idx="9">
                  <c:v>31.215277777781012</c:v>
                </c:pt>
              </c:numCache>
            </c:numRef>
          </c:xVal>
          <c:yVal>
            <c:numRef>
              <c:f>HHLO!$AW$30:$AW$39</c:f>
              <c:numCache>
                <c:formatCode>0.0</c:formatCode>
                <c:ptCount val="10"/>
                <c:pt idx="0">
                  <c:v>0.77560827272441168</c:v>
                </c:pt>
                <c:pt idx="1">
                  <c:v>4.558328938040597E-2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0D6-4E64-9480-8F0F0F181F52}"/>
            </c:ext>
          </c:extLst>
        </c:ser>
        <c:ser>
          <c:idx val="1"/>
          <c:order val="1"/>
          <c:tx>
            <c:strRef>
              <c:f>HHLO!$AY$2</c:f>
              <c:strCache>
                <c:ptCount val="1"/>
                <c:pt idx="0">
                  <c:v>C3 (gCOD/L)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HHLO!$AX$40:$AX$49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0.44211953105833207</c:v>
                  </c:pt>
                  <c:pt idx="2">
                    <c:v>9.7865523208714986E-2</c:v>
                  </c:pt>
                  <c:pt idx="3">
                    <c:v>0.86689100888512882</c:v>
                  </c:pt>
                  <c:pt idx="4">
                    <c:v>1.6359164945615463</c:v>
                  </c:pt>
                  <c:pt idx="5">
                    <c:v>0.61379340745654798</c:v>
                  </c:pt>
                  <c:pt idx="6">
                    <c:v>0.16890332317452852</c:v>
                  </c:pt>
                  <c:pt idx="7">
                    <c:v>2.2092864972736108</c:v>
                  </c:pt>
                  <c:pt idx="8">
                    <c:v>0.29864248008883509</c:v>
                  </c:pt>
                  <c:pt idx="9">
                    <c:v>5.1014347558877529E-2</c:v>
                  </c:pt>
                </c:numCache>
              </c:numRef>
            </c:plus>
            <c:minus>
              <c:numRef>
                <c:f>HHLO!$AX$40:$AX$49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0.44211953105833207</c:v>
                  </c:pt>
                  <c:pt idx="2">
                    <c:v>9.7865523208714986E-2</c:v>
                  </c:pt>
                  <c:pt idx="3">
                    <c:v>0.86689100888512882</c:v>
                  </c:pt>
                  <c:pt idx="4">
                    <c:v>1.6359164945615463</c:v>
                  </c:pt>
                  <c:pt idx="5">
                    <c:v>0.61379340745654798</c:v>
                  </c:pt>
                  <c:pt idx="6">
                    <c:v>0.16890332317452852</c:v>
                  </c:pt>
                  <c:pt idx="7">
                    <c:v>2.2092864972736108</c:v>
                  </c:pt>
                  <c:pt idx="8">
                    <c:v>0.29864248008883509</c:v>
                  </c:pt>
                  <c:pt idx="9">
                    <c:v>5.1014347558877529E-2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HHLO!$C$30:$C$39</c:f>
              <c:numCache>
                <c:formatCode>0.0</c:formatCode>
                <c:ptCount val="10"/>
                <c:pt idx="0">
                  <c:v>0</c:v>
                </c:pt>
                <c:pt idx="1">
                  <c:v>3.2777777777810115</c:v>
                </c:pt>
                <c:pt idx="2">
                  <c:v>6.9756944444452529</c:v>
                </c:pt>
                <c:pt idx="3">
                  <c:v>11.131944444445253</c:v>
                </c:pt>
                <c:pt idx="4">
                  <c:v>13.965277777781012</c:v>
                </c:pt>
                <c:pt idx="5">
                  <c:v>16.98611111111677</c:v>
                </c:pt>
                <c:pt idx="6">
                  <c:v>20.965277777781004</c:v>
                </c:pt>
                <c:pt idx="7">
                  <c:v>24.246527777781012</c:v>
                </c:pt>
                <c:pt idx="8">
                  <c:v>28.006944444445253</c:v>
                </c:pt>
                <c:pt idx="9">
                  <c:v>31.215277777781012</c:v>
                </c:pt>
              </c:numCache>
            </c:numRef>
          </c:xVal>
          <c:yVal>
            <c:numRef>
              <c:f>HHLO!$AX$30:$AX$39</c:f>
              <c:numCache>
                <c:formatCode>0.0</c:formatCode>
                <c:ptCount val="10"/>
                <c:pt idx="0">
                  <c:v>3.6319450483929248</c:v>
                </c:pt>
                <c:pt idx="1">
                  <c:v>5.0006333473504796</c:v>
                </c:pt>
                <c:pt idx="2">
                  <c:v>6.1626323641178287</c:v>
                </c:pt>
                <c:pt idx="3">
                  <c:v>7.3246313808851777</c:v>
                </c:pt>
                <c:pt idx="4">
                  <c:v>7.730578151587693</c:v>
                </c:pt>
                <c:pt idx="5">
                  <c:v>7.4612564810929793</c:v>
                </c:pt>
                <c:pt idx="6">
                  <c:v>7.9275904374012045</c:v>
                </c:pt>
                <c:pt idx="7">
                  <c:v>7.4325220385492745</c:v>
                </c:pt>
                <c:pt idx="8">
                  <c:v>9.308027004593594</c:v>
                </c:pt>
                <c:pt idx="9">
                  <c:v>10.203731874595054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0D6-4E64-9480-8F0F0F181F52}"/>
            </c:ext>
          </c:extLst>
        </c:ser>
        <c:ser>
          <c:idx val="2"/>
          <c:order val="2"/>
          <c:tx>
            <c:strRef>
              <c:f>HHLO!$AZ$2</c:f>
              <c:strCache>
                <c:ptCount val="1"/>
                <c:pt idx="0">
                  <c:v>C4 (gCOD/L)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HHLO!$AY$40:$AY$49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8.7724616278275103E-2</c:v>
                  </c:pt>
                  <c:pt idx="3">
                    <c:v>0.52095587415905253</c:v>
                  </c:pt>
                  <c:pt idx="4">
                    <c:v>1.129636364596379</c:v>
                  </c:pt>
                  <c:pt idx="5">
                    <c:v>1.6045725609184949</c:v>
                  </c:pt>
                  <c:pt idx="6">
                    <c:v>1.5078214061343551</c:v>
                  </c:pt>
                  <c:pt idx="7">
                    <c:v>3.0205318859722081</c:v>
                  </c:pt>
                  <c:pt idx="8">
                    <c:v>1.6870136658696351</c:v>
                  </c:pt>
                  <c:pt idx="9">
                    <c:v>0.70221358238109188</c:v>
                  </c:pt>
                </c:numCache>
              </c:numRef>
            </c:plus>
            <c:minus>
              <c:numRef>
                <c:f>HHLO!$AY$40:$AY$49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8.7724616278275103E-2</c:v>
                  </c:pt>
                  <c:pt idx="3">
                    <c:v>0.52095587415905253</c:v>
                  </c:pt>
                  <c:pt idx="4">
                    <c:v>1.129636364596379</c:v>
                  </c:pt>
                  <c:pt idx="5">
                    <c:v>1.6045725609184949</c:v>
                  </c:pt>
                  <c:pt idx="6">
                    <c:v>1.5078214061343551</c:v>
                  </c:pt>
                  <c:pt idx="7">
                    <c:v>3.0205318859722081</c:v>
                  </c:pt>
                  <c:pt idx="8">
                    <c:v>1.6870136658696351</c:v>
                  </c:pt>
                  <c:pt idx="9">
                    <c:v>0.70221358238109188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HHLO!$C$30:$C$39</c:f>
              <c:numCache>
                <c:formatCode>0.0</c:formatCode>
                <c:ptCount val="10"/>
                <c:pt idx="0">
                  <c:v>0</c:v>
                </c:pt>
                <c:pt idx="1">
                  <c:v>3.2777777777810115</c:v>
                </c:pt>
                <c:pt idx="2">
                  <c:v>6.9756944444452529</c:v>
                </c:pt>
                <c:pt idx="3">
                  <c:v>11.131944444445253</c:v>
                </c:pt>
                <c:pt idx="4">
                  <c:v>13.965277777781012</c:v>
                </c:pt>
                <c:pt idx="5">
                  <c:v>16.98611111111677</c:v>
                </c:pt>
                <c:pt idx="6">
                  <c:v>20.965277777781004</c:v>
                </c:pt>
                <c:pt idx="7">
                  <c:v>24.246527777781012</c:v>
                </c:pt>
                <c:pt idx="8">
                  <c:v>28.006944444445253</c:v>
                </c:pt>
                <c:pt idx="9">
                  <c:v>31.215277777781012</c:v>
                </c:pt>
              </c:numCache>
            </c:numRef>
          </c:xVal>
          <c:yVal>
            <c:numRef>
              <c:f>HHLO!$AY$30:$AY$39</c:f>
              <c:numCache>
                <c:formatCode>0.0</c:formatCode>
                <c:ptCount val="10"/>
                <c:pt idx="0">
                  <c:v>0</c:v>
                </c:pt>
                <c:pt idx="1">
                  <c:v>0.36081218575330981</c:v>
                </c:pt>
                <c:pt idx="2">
                  <c:v>2.3790127215964736</c:v>
                </c:pt>
                <c:pt idx="3">
                  <c:v>4.3972132574396374</c:v>
                </c:pt>
                <c:pt idx="4">
                  <c:v>5.1747162523264141</c:v>
                </c:pt>
                <c:pt idx="5">
                  <c:v>4.8962942405437726</c:v>
                </c:pt>
                <c:pt idx="6">
                  <c:v>5.0249045753022417</c:v>
                </c:pt>
                <c:pt idx="7">
                  <c:v>4.3902272676541241</c:v>
                </c:pt>
                <c:pt idx="8">
                  <c:v>5.1173802750904116</c:v>
                </c:pt>
                <c:pt idx="9">
                  <c:v>7.6738855787299025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0D6-4E64-9480-8F0F0F181F52}"/>
            </c:ext>
          </c:extLst>
        </c:ser>
        <c:ser>
          <c:idx val="3"/>
          <c:order val="3"/>
          <c:tx>
            <c:strRef>
              <c:f>HHLO!$BA$2</c:f>
              <c:strCache>
                <c:ptCount val="1"/>
                <c:pt idx="0">
                  <c:v>C5 (gCOD/L)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HHLO!$AY$40:$AY$49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8.7724616278275103E-2</c:v>
                  </c:pt>
                  <c:pt idx="3">
                    <c:v>0.52095587415905253</c:v>
                  </c:pt>
                  <c:pt idx="4">
                    <c:v>1.129636364596379</c:v>
                  </c:pt>
                  <c:pt idx="5">
                    <c:v>1.6045725609184949</c:v>
                  </c:pt>
                  <c:pt idx="6">
                    <c:v>1.5078214061343551</c:v>
                  </c:pt>
                  <c:pt idx="7">
                    <c:v>3.0205318859722081</c:v>
                  </c:pt>
                  <c:pt idx="8">
                    <c:v>1.6870136658696351</c:v>
                  </c:pt>
                  <c:pt idx="9">
                    <c:v>0.70221358238109188</c:v>
                  </c:pt>
                </c:numCache>
              </c:numRef>
            </c:plus>
            <c:minus>
              <c:numRef>
                <c:f>HHLO!$AY$40:$AY$49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8.7724616278275103E-2</c:v>
                  </c:pt>
                  <c:pt idx="3">
                    <c:v>0.52095587415905253</c:v>
                  </c:pt>
                  <c:pt idx="4">
                    <c:v>1.129636364596379</c:v>
                  </c:pt>
                  <c:pt idx="5">
                    <c:v>1.6045725609184949</c:v>
                  </c:pt>
                  <c:pt idx="6">
                    <c:v>1.5078214061343551</c:v>
                  </c:pt>
                  <c:pt idx="7">
                    <c:v>3.0205318859722081</c:v>
                  </c:pt>
                  <c:pt idx="8">
                    <c:v>1.6870136658696351</c:v>
                  </c:pt>
                  <c:pt idx="9">
                    <c:v>0.70221358238109188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HHLO!$C$30:$C$39</c:f>
              <c:numCache>
                <c:formatCode>0.0</c:formatCode>
                <c:ptCount val="10"/>
                <c:pt idx="0">
                  <c:v>0</c:v>
                </c:pt>
                <c:pt idx="1">
                  <c:v>3.2777777777810115</c:v>
                </c:pt>
                <c:pt idx="2">
                  <c:v>6.9756944444452529</c:v>
                </c:pt>
                <c:pt idx="3">
                  <c:v>11.131944444445253</c:v>
                </c:pt>
                <c:pt idx="4">
                  <c:v>13.965277777781012</c:v>
                </c:pt>
                <c:pt idx="5">
                  <c:v>16.98611111111677</c:v>
                </c:pt>
                <c:pt idx="6">
                  <c:v>20.965277777781004</c:v>
                </c:pt>
                <c:pt idx="7">
                  <c:v>24.246527777781012</c:v>
                </c:pt>
                <c:pt idx="8">
                  <c:v>28.006944444445253</c:v>
                </c:pt>
                <c:pt idx="9">
                  <c:v>31.215277777781012</c:v>
                </c:pt>
              </c:numCache>
            </c:numRef>
          </c:xVal>
          <c:yVal>
            <c:numRef>
              <c:f>HHLO!$AZ$30:$AZ$39</c:f>
              <c:numCache>
                <c:formatCode>0.0</c:formatCode>
                <c:ptCount val="10"/>
                <c:pt idx="0">
                  <c:v>1.0698292308795385</c:v>
                </c:pt>
                <c:pt idx="1">
                  <c:v>2.9212364733135465</c:v>
                </c:pt>
                <c:pt idx="2">
                  <c:v>7.1613761216304326</c:v>
                </c:pt>
                <c:pt idx="3">
                  <c:v>11.401515769947318</c:v>
                </c:pt>
                <c:pt idx="4">
                  <c:v>12.211675415943112</c:v>
                </c:pt>
                <c:pt idx="5">
                  <c:v>16.353272845795328</c:v>
                </c:pt>
                <c:pt idx="6">
                  <c:v>16.976913482879795</c:v>
                </c:pt>
                <c:pt idx="7">
                  <c:v>13.145561799971798</c:v>
                </c:pt>
                <c:pt idx="8">
                  <c:v>12.011339530287232</c:v>
                </c:pt>
                <c:pt idx="9">
                  <c:v>10.095831060462693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0D6-4E64-9480-8F0F0F181F52}"/>
            </c:ext>
          </c:extLst>
        </c:ser>
        <c:ser>
          <c:idx val="4"/>
          <c:order val="4"/>
          <c:tx>
            <c:strRef>
              <c:f>HHLO!$BB$2</c:f>
              <c:strCache>
                <c:ptCount val="1"/>
                <c:pt idx="0">
                  <c:v>C6 (gCOD/L)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HHLO!$BA$40:$BA$49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0.469679288506059</c:v>
                  </c:pt>
                  <c:pt idx="4">
                    <c:v>0.84580583115372099</c:v>
                  </c:pt>
                  <c:pt idx="5">
                    <c:v>0.66359364090382555</c:v>
                  </c:pt>
                  <c:pt idx="6">
                    <c:v>1.4700667565873522</c:v>
                  </c:pt>
                  <c:pt idx="7">
                    <c:v>2.3270904153255261</c:v>
                  </c:pt>
                  <c:pt idx="8">
                    <c:v>1.3828717036718501</c:v>
                  </c:pt>
                  <c:pt idx="9">
                    <c:v>1.7544461688535902</c:v>
                  </c:pt>
                </c:numCache>
              </c:numRef>
            </c:plus>
            <c:minus>
              <c:numRef>
                <c:f>HHLO!$BA$40:$BA$49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0.469679288506059</c:v>
                  </c:pt>
                  <c:pt idx="4">
                    <c:v>0.84580583115372099</c:v>
                  </c:pt>
                  <c:pt idx="5">
                    <c:v>0.66359364090382555</c:v>
                  </c:pt>
                  <c:pt idx="6">
                    <c:v>1.4700667565873522</c:v>
                  </c:pt>
                  <c:pt idx="7">
                    <c:v>2.3270904153255261</c:v>
                  </c:pt>
                  <c:pt idx="8">
                    <c:v>1.3828717036718501</c:v>
                  </c:pt>
                  <c:pt idx="9">
                    <c:v>1.7544461688535902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HHLO!$C$30:$C$39</c:f>
              <c:numCache>
                <c:formatCode>0.0</c:formatCode>
                <c:ptCount val="10"/>
                <c:pt idx="0">
                  <c:v>0</c:v>
                </c:pt>
                <c:pt idx="1">
                  <c:v>3.2777777777810115</c:v>
                </c:pt>
                <c:pt idx="2">
                  <c:v>6.9756944444452529</c:v>
                </c:pt>
                <c:pt idx="3">
                  <c:v>11.131944444445253</c:v>
                </c:pt>
                <c:pt idx="4">
                  <c:v>13.965277777781012</c:v>
                </c:pt>
                <c:pt idx="5">
                  <c:v>16.98611111111677</c:v>
                </c:pt>
                <c:pt idx="6">
                  <c:v>20.965277777781004</c:v>
                </c:pt>
                <c:pt idx="7">
                  <c:v>24.246527777781012</c:v>
                </c:pt>
                <c:pt idx="8">
                  <c:v>28.006944444445253</c:v>
                </c:pt>
                <c:pt idx="9">
                  <c:v>31.215277777781012</c:v>
                </c:pt>
              </c:numCache>
            </c:numRef>
          </c:xVal>
          <c:yVal>
            <c:numRef>
              <c:f>HHLO!$BA$30:$BA$39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0.33211340988550719</c:v>
                </c:pt>
                <c:pt idx="3">
                  <c:v>1.8409776431273859</c:v>
                </c:pt>
                <c:pt idx="4">
                  <c:v>4.0436540670385508</c:v>
                </c:pt>
                <c:pt idx="5">
                  <c:v>4.2636828147793153</c:v>
                </c:pt>
                <c:pt idx="6">
                  <c:v>4.9737632936714053</c:v>
                </c:pt>
                <c:pt idx="7">
                  <c:v>4.7394381932192591</c:v>
                </c:pt>
                <c:pt idx="8">
                  <c:v>5.2427655115909202</c:v>
                </c:pt>
                <c:pt idx="9">
                  <c:v>4.8536048098566145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0D6-4E64-9480-8F0F0F181F52}"/>
            </c:ext>
          </c:extLst>
        </c:ser>
        <c:ser>
          <c:idx val="5"/>
          <c:order val="5"/>
          <c:tx>
            <c:strRef>
              <c:f>HHLO!$BC$2</c:f>
              <c:strCache>
                <c:ptCount val="1"/>
                <c:pt idx="0">
                  <c:v>C7 (gCOD/L)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HHLO!$C$30:$C$39</c:f>
              <c:numCache>
                <c:formatCode>0.0</c:formatCode>
                <c:ptCount val="10"/>
                <c:pt idx="0">
                  <c:v>0</c:v>
                </c:pt>
                <c:pt idx="1">
                  <c:v>3.2777777777810115</c:v>
                </c:pt>
                <c:pt idx="2">
                  <c:v>6.9756944444452529</c:v>
                </c:pt>
                <c:pt idx="3">
                  <c:v>11.131944444445253</c:v>
                </c:pt>
                <c:pt idx="4">
                  <c:v>13.965277777781012</c:v>
                </c:pt>
                <c:pt idx="5">
                  <c:v>16.98611111111677</c:v>
                </c:pt>
                <c:pt idx="6">
                  <c:v>20.965277777781004</c:v>
                </c:pt>
                <c:pt idx="7">
                  <c:v>24.246527777781012</c:v>
                </c:pt>
                <c:pt idx="8">
                  <c:v>28.006944444445253</c:v>
                </c:pt>
                <c:pt idx="9">
                  <c:v>31.215277777781012</c:v>
                </c:pt>
              </c:numCache>
            </c:numRef>
          </c:xVal>
          <c:yVal>
            <c:numRef>
              <c:f>HHLO!$BB$30:$BB$39</c:f>
              <c:numCache>
                <c:formatCode>0.0</c:formatCode>
                <c:ptCount val="10"/>
                <c:pt idx="0">
                  <c:v>1.7965267352566472</c:v>
                </c:pt>
                <c:pt idx="1">
                  <c:v>1.4298212404911164</c:v>
                </c:pt>
                <c:pt idx="2">
                  <c:v>4.0053843755844705</c:v>
                </c:pt>
                <c:pt idx="3">
                  <c:v>7.4427216346476683</c:v>
                </c:pt>
                <c:pt idx="4">
                  <c:v>9.5868900016144813</c:v>
                </c:pt>
                <c:pt idx="5">
                  <c:v>5.4580884485752632</c:v>
                </c:pt>
                <c:pt idx="6">
                  <c:v>5.4396845142346919</c:v>
                </c:pt>
                <c:pt idx="7">
                  <c:v>6.8429347480084433</c:v>
                </c:pt>
                <c:pt idx="8">
                  <c:v>10.480667962524167</c:v>
                </c:pt>
                <c:pt idx="9">
                  <c:v>13.492708539366291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0D6-4E64-9480-8F0F0F181F52}"/>
            </c:ext>
          </c:extLst>
        </c:ser>
        <c:ser>
          <c:idx val="6"/>
          <c:order val="6"/>
          <c:tx>
            <c:strRef>
              <c:f>HHLO!$BD$2</c:f>
              <c:strCache>
                <c:ptCount val="1"/>
                <c:pt idx="0">
                  <c:v>C8 (gCOD/L)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HHLO!$C$30:$C$39</c:f>
              <c:numCache>
                <c:formatCode>0.0</c:formatCode>
                <c:ptCount val="10"/>
                <c:pt idx="0">
                  <c:v>0</c:v>
                </c:pt>
                <c:pt idx="1">
                  <c:v>3.2777777777810115</c:v>
                </c:pt>
                <c:pt idx="2">
                  <c:v>6.9756944444452529</c:v>
                </c:pt>
                <c:pt idx="3">
                  <c:v>11.131944444445253</c:v>
                </c:pt>
                <c:pt idx="4">
                  <c:v>13.965277777781012</c:v>
                </c:pt>
                <c:pt idx="5">
                  <c:v>16.98611111111677</c:v>
                </c:pt>
                <c:pt idx="6">
                  <c:v>20.965277777781004</c:v>
                </c:pt>
                <c:pt idx="7">
                  <c:v>24.246527777781012</c:v>
                </c:pt>
                <c:pt idx="8">
                  <c:v>28.006944444445253</c:v>
                </c:pt>
                <c:pt idx="9">
                  <c:v>31.215277777781012</c:v>
                </c:pt>
              </c:numCache>
            </c:numRef>
          </c:xVal>
          <c:yVal>
            <c:numRef>
              <c:f>HHLO!$BC$30:$BC$39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0.34479124655429505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5.1109296152162073E-2</c:v>
                </c:pt>
                <c:pt idx="9">
                  <c:v>8.8483452572399993E-2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0D6-4E64-9480-8F0F0F181F52}"/>
            </c:ext>
          </c:extLst>
        </c:ser>
        <c:ser>
          <c:idx val="7"/>
          <c:order val="7"/>
          <c:tx>
            <c:strRef>
              <c:f>HHLO!$AU$2</c:f>
              <c:strCache>
                <c:ptCount val="1"/>
                <c:pt idx="0">
                  <c:v>Lactic acid (gCOD/L)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HHLO!$AL$40:$AL$49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0.54101590153913826</c:v>
                  </c:pt>
                  <c:pt idx="2">
                    <c:v>0</c:v>
                  </c:pt>
                  <c:pt idx="3">
                    <c:v>0</c:v>
                  </c:pt>
                  <c:pt idx="4">
                    <c:v>1.3447594272881081E-2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1.6235279550860165E-2</c:v>
                  </c:pt>
                </c:numCache>
              </c:numRef>
            </c:plus>
            <c:minus>
              <c:numRef>
                <c:f>HHLO!$AL$40:$AL$49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0.54101590153913826</c:v>
                  </c:pt>
                  <c:pt idx="2">
                    <c:v>0</c:v>
                  </c:pt>
                  <c:pt idx="3">
                    <c:v>0</c:v>
                  </c:pt>
                  <c:pt idx="4">
                    <c:v>1.3447594272881081E-2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1.6235279550860165E-2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HHLO!$C$30:$C$39</c:f>
              <c:numCache>
                <c:formatCode>0.0</c:formatCode>
                <c:ptCount val="10"/>
                <c:pt idx="0">
                  <c:v>0</c:v>
                </c:pt>
                <c:pt idx="1">
                  <c:v>3.2777777777810115</c:v>
                </c:pt>
                <c:pt idx="2">
                  <c:v>6.9756944444452529</c:v>
                </c:pt>
                <c:pt idx="3">
                  <c:v>11.131944444445253</c:v>
                </c:pt>
                <c:pt idx="4">
                  <c:v>13.965277777781012</c:v>
                </c:pt>
                <c:pt idx="5">
                  <c:v>16.98611111111677</c:v>
                </c:pt>
                <c:pt idx="6">
                  <c:v>20.965277777781004</c:v>
                </c:pt>
                <c:pt idx="7">
                  <c:v>24.246527777781012</c:v>
                </c:pt>
                <c:pt idx="8">
                  <c:v>28.006944444445253</c:v>
                </c:pt>
                <c:pt idx="9">
                  <c:v>31.215277777781012</c:v>
                </c:pt>
              </c:numCache>
            </c:numRef>
          </c:xVal>
          <c:yVal>
            <c:numRef>
              <c:f>HHLO!$AL$30:$AL$39</c:f>
              <c:numCache>
                <c:formatCode>0.0</c:formatCode>
                <c:ptCount val="10"/>
                <c:pt idx="0">
                  <c:v>1.8216594477023653</c:v>
                </c:pt>
                <c:pt idx="1">
                  <c:v>0</c:v>
                </c:pt>
                <c:pt idx="2">
                  <c:v>0</c:v>
                </c:pt>
                <c:pt idx="3">
                  <c:v>0.37377206261445539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2.0312004374456384E-2</c:v>
                </c:pt>
                <c:pt idx="9">
                  <c:v>6.8700418416877147E-3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0D6-4E64-9480-8F0F0F181F52}"/>
            </c:ext>
          </c:extLst>
        </c:ser>
        <c:ser>
          <c:idx val="8"/>
          <c:order val="8"/>
          <c:tx>
            <c:strRef>
              <c:f>HHLO!$AV$2</c:f>
              <c:strCache>
                <c:ptCount val="1"/>
                <c:pt idx="0">
                  <c:v>Ethanol (gCOD/L)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HHLO!$AU$40:$AU$49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0.37622539912599334</c:v>
                  </c:pt>
                  <c:pt idx="2">
                    <c:v>10.775543894528488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4.0071734702291408</c:v>
                  </c:pt>
                  <c:pt idx="9">
                    <c:v>0</c:v>
                  </c:pt>
                </c:numCache>
              </c:numRef>
            </c:plus>
            <c:minus>
              <c:numRef>
                <c:f>HHLO!$AU$40:$AU$49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0.37622539912599334</c:v>
                  </c:pt>
                  <c:pt idx="2">
                    <c:v>10.775543894528488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4.0071734702291408</c:v>
                  </c:pt>
                  <c:pt idx="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HHLO!$C$30:$C$39</c:f>
              <c:numCache>
                <c:formatCode>0.0</c:formatCode>
                <c:ptCount val="10"/>
                <c:pt idx="0">
                  <c:v>0</c:v>
                </c:pt>
                <c:pt idx="1">
                  <c:v>3.2777777777810115</c:v>
                </c:pt>
                <c:pt idx="2">
                  <c:v>6.9756944444452529</c:v>
                </c:pt>
                <c:pt idx="3">
                  <c:v>11.131944444445253</c:v>
                </c:pt>
                <c:pt idx="4">
                  <c:v>13.965277777781012</c:v>
                </c:pt>
                <c:pt idx="5">
                  <c:v>16.98611111111677</c:v>
                </c:pt>
                <c:pt idx="6">
                  <c:v>20.965277777781004</c:v>
                </c:pt>
                <c:pt idx="7">
                  <c:v>24.246527777781012</c:v>
                </c:pt>
                <c:pt idx="8">
                  <c:v>28.006944444445253</c:v>
                </c:pt>
                <c:pt idx="9">
                  <c:v>31.215277777781012</c:v>
                </c:pt>
              </c:numCache>
            </c:numRef>
          </c:xVal>
          <c:yVal>
            <c:numRef>
              <c:f>HHLO!$AU$30:$AU$39</c:f>
              <c:numCache>
                <c:formatCode>0.0</c:formatCode>
                <c:ptCount val="10"/>
                <c:pt idx="0">
                  <c:v>3.4544037839171953</c:v>
                </c:pt>
                <c:pt idx="1">
                  <c:v>7.6194601587943938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2.8334995341898557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0D6-4E64-9480-8F0F0F18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980111"/>
        <c:axId val="1834972623"/>
      </c:scatterChart>
      <c:valAx>
        <c:axId val="18349801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972623"/>
        <c:crosses val="autoZero"/>
        <c:crossBetween val="midCat"/>
      </c:valAx>
      <c:valAx>
        <c:axId val="18349726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Concentration (gCOD/L)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9801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5"/>
          <c:order val="0"/>
          <c:tx>
            <c:strRef>
              <c:f>LHLO!$AY$2</c:f>
              <c:strCache>
                <c:ptCount val="1"/>
                <c:pt idx="0">
                  <c:v>C3 (gCOD/L)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LHLO!$AX$35:$AX$43</c:f>
                <c:numCache>
                  <c:formatCode>General</c:formatCode>
                  <c:ptCount val="9"/>
                  <c:pt idx="0">
                    <c:v>1.4065597638209784</c:v>
                  </c:pt>
                  <c:pt idx="1">
                    <c:v>0.35064816476437199</c:v>
                  </c:pt>
                  <c:pt idx="2">
                    <c:v>2.2609774427386434E-2</c:v>
                  </c:pt>
                  <c:pt idx="3">
                    <c:v>2.7696497562683452E-3</c:v>
                  </c:pt>
                  <c:pt idx="4">
                    <c:v>0.45331297519274555</c:v>
                  </c:pt>
                  <c:pt idx="5">
                    <c:v>0.62910488475957049</c:v>
                  </c:pt>
                  <c:pt idx="6">
                    <c:v>9.708310295920855E-2</c:v>
                  </c:pt>
                  <c:pt idx="7">
                    <c:v>0.17581270580771488</c:v>
                  </c:pt>
                  <c:pt idx="8">
                    <c:v>1.5331896402810172E-2</c:v>
                  </c:pt>
                </c:numCache>
              </c:numRef>
            </c:plus>
            <c:minus>
              <c:numRef>
                <c:f>LHLO!$AX$35:$AX$43</c:f>
                <c:numCache>
                  <c:formatCode>General</c:formatCode>
                  <c:ptCount val="9"/>
                  <c:pt idx="0">
                    <c:v>1.4065597638209784</c:v>
                  </c:pt>
                  <c:pt idx="1">
                    <c:v>0.35064816476437199</c:v>
                  </c:pt>
                  <c:pt idx="2">
                    <c:v>2.2609774427386434E-2</c:v>
                  </c:pt>
                  <c:pt idx="3">
                    <c:v>2.7696497562683452E-3</c:v>
                  </c:pt>
                  <c:pt idx="4">
                    <c:v>0.45331297519274555</c:v>
                  </c:pt>
                  <c:pt idx="5">
                    <c:v>0.62910488475957049</c:v>
                  </c:pt>
                  <c:pt idx="6">
                    <c:v>9.708310295920855E-2</c:v>
                  </c:pt>
                  <c:pt idx="7">
                    <c:v>0.17581270580771488</c:v>
                  </c:pt>
                  <c:pt idx="8">
                    <c:v>1.5331896402810172E-2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LHLO!$C$5:$C$13</c:f>
              <c:numCache>
                <c:formatCode>0.0</c:formatCode>
                <c:ptCount val="9"/>
                <c:pt idx="0">
                  <c:v>0</c:v>
                </c:pt>
                <c:pt idx="1">
                  <c:v>3.5416666666642413</c:v>
                </c:pt>
                <c:pt idx="2">
                  <c:v>7</c:v>
                </c:pt>
                <c:pt idx="3">
                  <c:v>10.541666666664241</c:v>
                </c:pt>
                <c:pt idx="4">
                  <c:v>13.979166666664241</c:v>
                </c:pt>
                <c:pt idx="5">
                  <c:v>17.541666666664241</c:v>
                </c:pt>
                <c:pt idx="6">
                  <c:v>21</c:v>
                </c:pt>
                <c:pt idx="7">
                  <c:v>24.5625</c:v>
                </c:pt>
                <c:pt idx="8">
                  <c:v>27.854166666664241</c:v>
                </c:pt>
              </c:numCache>
            </c:numRef>
          </c:xVal>
          <c:yVal>
            <c:numRef>
              <c:f>LHLO!$AX$26:$AX$34</c:f>
              <c:numCache>
                <c:formatCode>0.0</c:formatCode>
                <c:ptCount val="9"/>
                <c:pt idx="0">
                  <c:v>2.2009556494963847</c:v>
                </c:pt>
                <c:pt idx="1">
                  <c:v>0.24794569511550527</c:v>
                </c:pt>
                <c:pt idx="2">
                  <c:v>1.0251721404013729</c:v>
                </c:pt>
                <c:pt idx="3">
                  <c:v>0.97951007560324799</c:v>
                </c:pt>
                <c:pt idx="4">
                  <c:v>1.626177069599112</c:v>
                </c:pt>
                <c:pt idx="5">
                  <c:v>2.2792917545111493</c:v>
                </c:pt>
                <c:pt idx="6">
                  <c:v>1.9174204889946522</c:v>
                </c:pt>
                <c:pt idx="7">
                  <c:v>3.1331705805402992</c:v>
                </c:pt>
                <c:pt idx="8">
                  <c:v>3.5187519780688277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34-4BF7-9DAE-6D7B2C662876}"/>
            </c:ext>
          </c:extLst>
        </c:ser>
        <c:ser>
          <c:idx val="6"/>
          <c:order val="1"/>
          <c:tx>
            <c:strRef>
              <c:f>LHLO!$BA$2</c:f>
              <c:strCache>
                <c:ptCount val="1"/>
                <c:pt idx="0">
                  <c:v>C5 (gCOD/L)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LHLO!$AZ$35:$AZ$43</c:f>
                <c:numCache>
                  <c:formatCode>General</c:formatCode>
                  <c:ptCount val="9"/>
                  <c:pt idx="0">
                    <c:v>2.2715379110020848</c:v>
                  </c:pt>
                  <c:pt idx="1">
                    <c:v>0.15259020603104759</c:v>
                  </c:pt>
                  <c:pt idx="2">
                    <c:v>2.7473496386327771</c:v>
                  </c:pt>
                  <c:pt idx="3">
                    <c:v>0.32738571344117517</c:v>
                  </c:pt>
                  <c:pt idx="4">
                    <c:v>0.66034706605469529</c:v>
                  </c:pt>
                  <c:pt idx="5">
                    <c:v>1.7441559013563133</c:v>
                  </c:pt>
                  <c:pt idx="6">
                    <c:v>0.3863663146932288</c:v>
                  </c:pt>
                  <c:pt idx="7">
                    <c:v>3.0071500589984416E-3</c:v>
                  </c:pt>
                  <c:pt idx="8">
                    <c:v>0.42121544206517664</c:v>
                  </c:pt>
                </c:numCache>
              </c:numRef>
            </c:plus>
            <c:minus>
              <c:numRef>
                <c:f>LHLO!$AZ$35:$AZ$43</c:f>
                <c:numCache>
                  <c:formatCode>General</c:formatCode>
                  <c:ptCount val="9"/>
                  <c:pt idx="0">
                    <c:v>2.2715379110020848</c:v>
                  </c:pt>
                  <c:pt idx="1">
                    <c:v>0.15259020603104759</c:v>
                  </c:pt>
                  <c:pt idx="2">
                    <c:v>2.7473496386327771</c:v>
                  </c:pt>
                  <c:pt idx="3">
                    <c:v>0.32738571344117517</c:v>
                  </c:pt>
                  <c:pt idx="4">
                    <c:v>0.66034706605469529</c:v>
                  </c:pt>
                  <c:pt idx="5">
                    <c:v>1.7441559013563133</c:v>
                  </c:pt>
                  <c:pt idx="6">
                    <c:v>0.3863663146932288</c:v>
                  </c:pt>
                  <c:pt idx="7">
                    <c:v>3.0071500589984416E-3</c:v>
                  </c:pt>
                  <c:pt idx="8">
                    <c:v>0.42121544206517664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LHLO!$C$5:$C$13</c:f>
              <c:numCache>
                <c:formatCode>0.0</c:formatCode>
                <c:ptCount val="9"/>
                <c:pt idx="0">
                  <c:v>0</c:v>
                </c:pt>
                <c:pt idx="1">
                  <c:v>3.5416666666642413</c:v>
                </c:pt>
                <c:pt idx="2">
                  <c:v>7</c:v>
                </c:pt>
                <c:pt idx="3">
                  <c:v>10.541666666664241</c:v>
                </c:pt>
                <c:pt idx="4">
                  <c:v>13.979166666664241</c:v>
                </c:pt>
                <c:pt idx="5">
                  <c:v>17.541666666664241</c:v>
                </c:pt>
                <c:pt idx="6">
                  <c:v>21</c:v>
                </c:pt>
                <c:pt idx="7">
                  <c:v>24.5625</c:v>
                </c:pt>
                <c:pt idx="8">
                  <c:v>27.854166666664241</c:v>
                </c:pt>
              </c:numCache>
            </c:numRef>
          </c:xVal>
          <c:yVal>
            <c:numRef>
              <c:f>LHLO!$AZ$26:$AZ$34</c:f>
              <c:numCache>
                <c:formatCode>0.0</c:formatCode>
                <c:ptCount val="9"/>
                <c:pt idx="0">
                  <c:v>3.1652722403518729</c:v>
                </c:pt>
                <c:pt idx="1">
                  <c:v>12.340666300185106</c:v>
                </c:pt>
                <c:pt idx="2">
                  <c:v>14.320073471193377</c:v>
                </c:pt>
                <c:pt idx="3">
                  <c:v>15.22651143266128</c:v>
                </c:pt>
                <c:pt idx="4">
                  <c:v>14.988650217150148</c:v>
                </c:pt>
                <c:pt idx="5">
                  <c:v>10.806829249057566</c:v>
                </c:pt>
                <c:pt idx="6">
                  <c:v>13.294436324899003</c:v>
                </c:pt>
                <c:pt idx="7">
                  <c:v>10.700123283607592</c:v>
                </c:pt>
                <c:pt idx="8">
                  <c:v>11.982271873459913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34-4BF7-9DAE-6D7B2C662876}"/>
            </c:ext>
          </c:extLst>
        </c:ser>
        <c:ser>
          <c:idx val="0"/>
          <c:order val="2"/>
          <c:tx>
            <c:strRef>
              <c:f>LHLO!$AX$2</c:f>
              <c:strCache>
                <c:ptCount val="1"/>
                <c:pt idx="0">
                  <c:v>C2 (gCOD/L)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LHLO!$AW$35:$AW$43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LHLO!$AW$35:$AW$43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LHLO!$C$5:$C$13</c:f>
              <c:numCache>
                <c:formatCode>0.0</c:formatCode>
                <c:ptCount val="9"/>
                <c:pt idx="0">
                  <c:v>0</c:v>
                </c:pt>
                <c:pt idx="1">
                  <c:v>3.5416666666642413</c:v>
                </c:pt>
                <c:pt idx="2">
                  <c:v>7</c:v>
                </c:pt>
                <c:pt idx="3">
                  <c:v>10.541666666664241</c:v>
                </c:pt>
                <c:pt idx="4">
                  <c:v>13.979166666664241</c:v>
                </c:pt>
                <c:pt idx="5">
                  <c:v>17.541666666664241</c:v>
                </c:pt>
                <c:pt idx="6">
                  <c:v>21</c:v>
                </c:pt>
                <c:pt idx="7">
                  <c:v>24.5625</c:v>
                </c:pt>
                <c:pt idx="8">
                  <c:v>27.854166666664241</c:v>
                </c:pt>
              </c:numCache>
            </c:numRef>
          </c:xVal>
          <c:yVal>
            <c:numRef>
              <c:f>LHLO!$AW$26:$AW$34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34-4BF7-9DAE-6D7B2C662876}"/>
            </c:ext>
          </c:extLst>
        </c:ser>
        <c:ser>
          <c:idx val="1"/>
          <c:order val="3"/>
          <c:tx>
            <c:strRef>
              <c:f>LHLO!$AZ$2</c:f>
              <c:strCache>
                <c:ptCount val="1"/>
                <c:pt idx="0">
                  <c:v>C4 (gCOD/L)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LHLO!$AY$35:$AY$43</c:f>
                <c:numCache>
                  <c:formatCode>General</c:formatCode>
                  <c:ptCount val="9"/>
                  <c:pt idx="0">
                    <c:v>5.1776815663919951E-2</c:v>
                  </c:pt>
                  <c:pt idx="1">
                    <c:v>0.22157201428542744</c:v>
                  </c:pt>
                  <c:pt idx="2">
                    <c:v>0.80314326675159631</c:v>
                  </c:pt>
                  <c:pt idx="3">
                    <c:v>1.3408215233191023</c:v>
                  </c:pt>
                  <c:pt idx="4">
                    <c:v>0.59387731766418295</c:v>
                  </c:pt>
                  <c:pt idx="5">
                    <c:v>0.22717013138761738</c:v>
                  </c:pt>
                  <c:pt idx="6">
                    <c:v>0.4356843170903697</c:v>
                  </c:pt>
                  <c:pt idx="7">
                    <c:v>0.2880913920415456</c:v>
                  </c:pt>
                  <c:pt idx="8">
                    <c:v>0.48835117851852344</c:v>
                  </c:pt>
                </c:numCache>
              </c:numRef>
            </c:plus>
            <c:minus>
              <c:numRef>
                <c:f>LHLO!$AY$35:$AY$43</c:f>
                <c:numCache>
                  <c:formatCode>General</c:formatCode>
                  <c:ptCount val="9"/>
                  <c:pt idx="0">
                    <c:v>5.1776815663919951E-2</c:v>
                  </c:pt>
                  <c:pt idx="1">
                    <c:v>0.22157201428542744</c:v>
                  </c:pt>
                  <c:pt idx="2">
                    <c:v>0.80314326675159631</c:v>
                  </c:pt>
                  <c:pt idx="3">
                    <c:v>1.3408215233191023</c:v>
                  </c:pt>
                  <c:pt idx="4">
                    <c:v>0.59387731766418295</c:v>
                  </c:pt>
                  <c:pt idx="5">
                    <c:v>0.22717013138761738</c:v>
                  </c:pt>
                  <c:pt idx="6">
                    <c:v>0.4356843170903697</c:v>
                  </c:pt>
                  <c:pt idx="7">
                    <c:v>0.2880913920415456</c:v>
                  </c:pt>
                  <c:pt idx="8">
                    <c:v>0.48835117851852344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LHLO!$C$5:$C$13</c:f>
              <c:numCache>
                <c:formatCode>0.0</c:formatCode>
                <c:ptCount val="9"/>
                <c:pt idx="0">
                  <c:v>0</c:v>
                </c:pt>
                <c:pt idx="1">
                  <c:v>3.5416666666642413</c:v>
                </c:pt>
                <c:pt idx="2">
                  <c:v>7</c:v>
                </c:pt>
                <c:pt idx="3">
                  <c:v>10.541666666664241</c:v>
                </c:pt>
                <c:pt idx="4">
                  <c:v>13.979166666664241</c:v>
                </c:pt>
                <c:pt idx="5">
                  <c:v>17.541666666664241</c:v>
                </c:pt>
                <c:pt idx="6">
                  <c:v>21</c:v>
                </c:pt>
                <c:pt idx="7">
                  <c:v>24.5625</c:v>
                </c:pt>
                <c:pt idx="8">
                  <c:v>27.854166666664241</c:v>
                </c:pt>
              </c:numCache>
            </c:numRef>
          </c:xVal>
          <c:yVal>
            <c:numRef>
              <c:f>LHLO!$AY$26:$AY$34</c:f>
              <c:numCache>
                <c:formatCode>0.0</c:formatCode>
                <c:ptCount val="9"/>
                <c:pt idx="0">
                  <c:v>0.66421296446699052</c:v>
                </c:pt>
                <c:pt idx="1">
                  <c:v>1.567316965872688</c:v>
                </c:pt>
                <c:pt idx="2">
                  <c:v>2.9596887735683186</c:v>
                </c:pt>
                <c:pt idx="3">
                  <c:v>2.285553374559445</c:v>
                </c:pt>
                <c:pt idx="4">
                  <c:v>2.0967870574453182</c:v>
                </c:pt>
                <c:pt idx="5">
                  <c:v>2.4016781616976091</c:v>
                </c:pt>
                <c:pt idx="6">
                  <c:v>3.2369968045878741</c:v>
                </c:pt>
                <c:pt idx="7">
                  <c:v>5.7410953372651932</c:v>
                </c:pt>
                <c:pt idx="8">
                  <c:v>4.0488069308961521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34-4BF7-9DAE-6D7B2C662876}"/>
            </c:ext>
          </c:extLst>
        </c:ser>
        <c:ser>
          <c:idx val="2"/>
          <c:order val="4"/>
          <c:tx>
            <c:strRef>
              <c:f>LHLO!$BB$2</c:f>
              <c:strCache>
                <c:ptCount val="1"/>
                <c:pt idx="0">
                  <c:v>C6 (gCOD/L)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LHLO!$BA$35:$BA$43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1.383387257451717E-2</c:v>
                  </c:pt>
                  <c:pt idx="5">
                    <c:v>2.7303166555148767E-3</c:v>
                  </c:pt>
                  <c:pt idx="6">
                    <c:v>0</c:v>
                  </c:pt>
                  <c:pt idx="7">
                    <c:v>0.20212494832207609</c:v>
                  </c:pt>
                  <c:pt idx="8">
                    <c:v>0.1213769515961753</c:v>
                  </c:pt>
                </c:numCache>
              </c:numRef>
            </c:plus>
            <c:minus>
              <c:numRef>
                <c:f>LHLO!$BA$35:$BA$43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1.383387257451717E-2</c:v>
                  </c:pt>
                  <c:pt idx="5">
                    <c:v>2.7303166555148767E-3</c:v>
                  </c:pt>
                  <c:pt idx="6">
                    <c:v>0</c:v>
                  </c:pt>
                  <c:pt idx="7">
                    <c:v>0.20212494832207609</c:v>
                  </c:pt>
                  <c:pt idx="8">
                    <c:v>0.1213769515961753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LHLO!$C$5:$C$13</c:f>
              <c:numCache>
                <c:formatCode>0.0</c:formatCode>
                <c:ptCount val="9"/>
                <c:pt idx="0">
                  <c:v>0</c:v>
                </c:pt>
                <c:pt idx="1">
                  <c:v>3.5416666666642413</c:v>
                </c:pt>
                <c:pt idx="2">
                  <c:v>7</c:v>
                </c:pt>
                <c:pt idx="3">
                  <c:v>10.541666666664241</c:v>
                </c:pt>
                <c:pt idx="4">
                  <c:v>13.979166666664241</c:v>
                </c:pt>
                <c:pt idx="5">
                  <c:v>17.541666666664241</c:v>
                </c:pt>
                <c:pt idx="6">
                  <c:v>21</c:v>
                </c:pt>
                <c:pt idx="7">
                  <c:v>24.5625</c:v>
                </c:pt>
                <c:pt idx="8">
                  <c:v>27.854166666664241</c:v>
                </c:pt>
              </c:numCache>
            </c:numRef>
          </c:xVal>
          <c:yVal>
            <c:numRef>
              <c:f>LHLO!$BA$26:$BA$34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1.0361295523184855</c:v>
                </c:pt>
                <c:pt idx="5">
                  <c:v>1.3623488146453533</c:v>
                </c:pt>
                <c:pt idx="6" formatCode="General">
                  <c:v>0</c:v>
                </c:pt>
                <c:pt idx="7">
                  <c:v>6.2226433909648353</c:v>
                </c:pt>
                <c:pt idx="8">
                  <c:v>6.5295999849851452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734-4BF7-9DAE-6D7B2C662876}"/>
            </c:ext>
          </c:extLst>
        </c:ser>
        <c:ser>
          <c:idx val="3"/>
          <c:order val="5"/>
          <c:tx>
            <c:strRef>
              <c:f>LHLO!$AU$2</c:f>
              <c:strCache>
                <c:ptCount val="1"/>
                <c:pt idx="0">
                  <c:v>Lactic acid (gCOD/L)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LHLO!$AL$35:$AL$43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LHLO!$AL$35:$AL$43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LHLO!$C$5:$C$13</c:f>
              <c:numCache>
                <c:formatCode>0.0</c:formatCode>
                <c:ptCount val="9"/>
                <c:pt idx="0">
                  <c:v>0</c:v>
                </c:pt>
                <c:pt idx="1">
                  <c:v>3.5416666666642413</c:v>
                </c:pt>
                <c:pt idx="2">
                  <c:v>7</c:v>
                </c:pt>
                <c:pt idx="3">
                  <c:v>10.541666666664241</c:v>
                </c:pt>
                <c:pt idx="4">
                  <c:v>13.979166666664241</c:v>
                </c:pt>
                <c:pt idx="5">
                  <c:v>17.541666666664241</c:v>
                </c:pt>
                <c:pt idx="6">
                  <c:v>21</c:v>
                </c:pt>
                <c:pt idx="7">
                  <c:v>24.5625</c:v>
                </c:pt>
                <c:pt idx="8">
                  <c:v>27.854166666664241</c:v>
                </c:pt>
              </c:numCache>
            </c:numRef>
          </c:xVal>
          <c:yVal>
            <c:numRef>
              <c:f>LHLO!$AL$26:$AL$34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734-4BF7-9DAE-6D7B2C662876}"/>
            </c:ext>
          </c:extLst>
        </c:ser>
        <c:ser>
          <c:idx val="4"/>
          <c:order val="6"/>
          <c:tx>
            <c:strRef>
              <c:f>LHLO!$AV$2</c:f>
              <c:strCache>
                <c:ptCount val="1"/>
                <c:pt idx="0">
                  <c:v>Ethanol (gCOD/L)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LHLO!$AU$35:$AU$43</c:f>
                <c:numCache>
                  <c:formatCode>General</c:formatCode>
                  <c:ptCount val="9"/>
                  <c:pt idx="0">
                    <c:v>3.5322944379569883</c:v>
                  </c:pt>
                  <c:pt idx="1">
                    <c:v>0.35662258604979574</c:v>
                  </c:pt>
                  <c:pt idx="2">
                    <c:v>0.70824733983346966</c:v>
                  </c:pt>
                  <c:pt idx="3">
                    <c:v>0</c:v>
                  </c:pt>
                  <c:pt idx="4">
                    <c:v>0</c:v>
                  </c:pt>
                  <c:pt idx="5">
                    <c:v>2.81309748852382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LHLO!$AU$35:$AU$43</c:f>
                <c:numCache>
                  <c:formatCode>General</c:formatCode>
                  <c:ptCount val="9"/>
                  <c:pt idx="0">
                    <c:v>3.5322944379569883</c:v>
                  </c:pt>
                  <c:pt idx="1">
                    <c:v>0.35662258604979574</c:v>
                  </c:pt>
                  <c:pt idx="2">
                    <c:v>0.70824733983346966</c:v>
                  </c:pt>
                  <c:pt idx="3">
                    <c:v>0</c:v>
                  </c:pt>
                  <c:pt idx="4">
                    <c:v>0</c:v>
                  </c:pt>
                  <c:pt idx="5">
                    <c:v>2.81309748852382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LHLO!$C$5:$C$13</c:f>
              <c:numCache>
                <c:formatCode>0.0</c:formatCode>
                <c:ptCount val="9"/>
                <c:pt idx="0">
                  <c:v>0</c:v>
                </c:pt>
                <c:pt idx="1">
                  <c:v>3.5416666666642413</c:v>
                </c:pt>
                <c:pt idx="2">
                  <c:v>7</c:v>
                </c:pt>
                <c:pt idx="3">
                  <c:v>10.541666666664241</c:v>
                </c:pt>
                <c:pt idx="4">
                  <c:v>13.979166666664241</c:v>
                </c:pt>
                <c:pt idx="5">
                  <c:v>17.541666666664241</c:v>
                </c:pt>
                <c:pt idx="6">
                  <c:v>21</c:v>
                </c:pt>
                <c:pt idx="7">
                  <c:v>24.5625</c:v>
                </c:pt>
                <c:pt idx="8">
                  <c:v>27.854166666664241</c:v>
                </c:pt>
              </c:numCache>
            </c:numRef>
          </c:xVal>
          <c:yVal>
            <c:numRef>
              <c:f>LHLO!$AU$26:$AU$34</c:f>
              <c:numCache>
                <c:formatCode>0.0</c:formatCode>
                <c:ptCount val="9"/>
                <c:pt idx="0">
                  <c:v>4.7883154775160008</c:v>
                </c:pt>
                <c:pt idx="1">
                  <c:v>0.25217024892009365</c:v>
                </c:pt>
                <c:pt idx="2">
                  <c:v>0.50080649675357958</c:v>
                </c:pt>
                <c:pt idx="3">
                  <c:v>0</c:v>
                </c:pt>
                <c:pt idx="4">
                  <c:v>0</c:v>
                </c:pt>
                <c:pt idx="5">
                  <c:v>4.6049508212874173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734-4BF7-9DAE-6D7B2C662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980111"/>
        <c:axId val="1834972623"/>
      </c:scatterChart>
      <c:valAx>
        <c:axId val="18349801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972623"/>
        <c:crosses val="autoZero"/>
        <c:crossBetween val="midCat"/>
      </c:valAx>
      <c:valAx>
        <c:axId val="18349726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Concentration (gCOD/L)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9801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95055556908454E-2"/>
          <c:y val="4.1666666666666664E-2"/>
          <c:w val="0.86005481526414718"/>
          <c:h val="0.8416746864975212"/>
        </c:manualLayout>
      </c:layout>
      <c:scatterChart>
        <c:scatterStyle val="lineMarker"/>
        <c:varyColors val="0"/>
        <c:ser>
          <c:idx val="0"/>
          <c:order val="0"/>
          <c:tx>
            <c:strRef>
              <c:f>LHHO!$AX$2</c:f>
              <c:strCache>
                <c:ptCount val="1"/>
                <c:pt idx="0">
                  <c:v>C2 (gCOD/L)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LHHO!$AX$36:$AX$45</c:f>
                <c:numCache>
                  <c:formatCode>General</c:formatCode>
                  <c:ptCount val="10"/>
                  <c:pt idx="0">
                    <c:v>0.19142279780569116</c:v>
                  </c:pt>
                  <c:pt idx="1">
                    <c:v>7.0587515618059354E-3</c:v>
                  </c:pt>
                  <c:pt idx="2">
                    <c:v>0.20003371214114837</c:v>
                  </c:pt>
                  <c:pt idx="3">
                    <c:v>4.813448485382177E-4</c:v>
                  </c:pt>
                  <c:pt idx="4">
                    <c:v>0.19429826661970084</c:v>
                  </c:pt>
                  <c:pt idx="5">
                    <c:v>0.31849569888868939</c:v>
                  </c:pt>
                  <c:pt idx="6">
                    <c:v>1.3957283942932022</c:v>
                  </c:pt>
                  <c:pt idx="7">
                    <c:v>0.67726739554845039</c:v>
                  </c:pt>
                  <c:pt idx="8">
                    <c:v>0.36045974670256187</c:v>
                  </c:pt>
                  <c:pt idx="9">
                    <c:v>1.0393710137257004</c:v>
                  </c:pt>
                </c:numCache>
              </c:numRef>
            </c:plus>
            <c:minus>
              <c:numRef>
                <c:f>LHHO!$AX$36:$AX$45</c:f>
                <c:numCache>
                  <c:formatCode>General</c:formatCode>
                  <c:ptCount val="10"/>
                  <c:pt idx="0">
                    <c:v>0.19142279780569116</c:v>
                  </c:pt>
                  <c:pt idx="1">
                    <c:v>7.0587515618059354E-3</c:v>
                  </c:pt>
                  <c:pt idx="2">
                    <c:v>0.20003371214114837</c:v>
                  </c:pt>
                  <c:pt idx="3">
                    <c:v>4.813448485382177E-4</c:v>
                  </c:pt>
                  <c:pt idx="4">
                    <c:v>0.19429826661970084</c:v>
                  </c:pt>
                  <c:pt idx="5">
                    <c:v>0.31849569888868939</c:v>
                  </c:pt>
                  <c:pt idx="6">
                    <c:v>1.3957283942932022</c:v>
                  </c:pt>
                  <c:pt idx="7">
                    <c:v>0.67726739554845039</c:v>
                  </c:pt>
                  <c:pt idx="8">
                    <c:v>0.36045974670256187</c:v>
                  </c:pt>
                  <c:pt idx="9">
                    <c:v>1.0393710137257004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LHHO!$C$4:$C$13</c:f>
              <c:numCache>
                <c:formatCode>0.0</c:formatCode>
                <c:ptCount val="10"/>
                <c:pt idx="0">
                  <c:v>0</c:v>
                </c:pt>
                <c:pt idx="1">
                  <c:v>3.2708333333357587</c:v>
                </c:pt>
                <c:pt idx="2">
                  <c:v>6.9548611111094942</c:v>
                </c:pt>
                <c:pt idx="3">
                  <c:v>10.274305555554747</c:v>
                </c:pt>
                <c:pt idx="4">
                  <c:v>13.944444444445253</c:v>
                </c:pt>
                <c:pt idx="5">
                  <c:v>17.270833333335759</c:v>
                </c:pt>
                <c:pt idx="6">
                  <c:v>20.965277777781012</c:v>
                </c:pt>
                <c:pt idx="7">
                  <c:v>24.274305555554747</c:v>
                </c:pt>
                <c:pt idx="8">
                  <c:v>27.9375</c:v>
                </c:pt>
                <c:pt idx="9">
                  <c:v>31.270833333335759</c:v>
                </c:pt>
              </c:numCache>
            </c:numRef>
          </c:xVal>
          <c:yVal>
            <c:numRef>
              <c:f>LHHO!$AX$26:$AX$35</c:f>
              <c:numCache>
                <c:formatCode>0.00</c:formatCode>
                <c:ptCount val="10"/>
                <c:pt idx="0">
                  <c:v>4.7316993846043793</c:v>
                </c:pt>
                <c:pt idx="1">
                  <c:v>4.8575716233395596</c:v>
                </c:pt>
                <c:pt idx="2">
                  <c:v>4.8990335311838891</c:v>
                </c:pt>
                <c:pt idx="3">
                  <c:v>5.0410152234669106</c:v>
                </c:pt>
                <c:pt idx="4">
                  <c:v>6.8323126688276234</c:v>
                </c:pt>
                <c:pt idx="5">
                  <c:v>7.185082936998886</c:v>
                </c:pt>
                <c:pt idx="6">
                  <c:v>6.9373427766782463</c:v>
                </c:pt>
                <c:pt idx="7">
                  <c:v>11.099318662105439</c:v>
                </c:pt>
                <c:pt idx="8">
                  <c:v>11.329267767110547</c:v>
                </c:pt>
                <c:pt idx="9">
                  <c:v>11.416530968233051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8B-4EFA-B6C7-71BC15D27F97}"/>
            </c:ext>
          </c:extLst>
        </c:ser>
        <c:ser>
          <c:idx val="1"/>
          <c:order val="1"/>
          <c:tx>
            <c:strRef>
              <c:f>LHHO!$AY$2</c:f>
              <c:strCache>
                <c:ptCount val="1"/>
                <c:pt idx="0">
                  <c:v>C3 (gCOD/L)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LHHO!$AY$36:$AY$45</c:f>
                <c:numCache>
                  <c:formatCode>General</c:formatCode>
                  <c:ptCount val="10"/>
                  <c:pt idx="0">
                    <c:v>5.6501272168729737E-2</c:v>
                  </c:pt>
                  <c:pt idx="1">
                    <c:v>0.17777334195578992</c:v>
                  </c:pt>
                  <c:pt idx="2">
                    <c:v>9.9365981334906039E-2</c:v>
                  </c:pt>
                  <c:pt idx="3">
                    <c:v>0.21817156454823364</c:v>
                  </c:pt>
                  <c:pt idx="4">
                    <c:v>2.3002050725453818</c:v>
                  </c:pt>
                  <c:pt idx="5">
                    <c:v>2.2505317157557876</c:v>
                  </c:pt>
                  <c:pt idx="6">
                    <c:v>2.5450511144498016</c:v>
                  </c:pt>
                  <c:pt idx="7">
                    <c:v>0.5712741141549259</c:v>
                  </c:pt>
                  <c:pt idx="8">
                    <c:v>0.44082467307530532</c:v>
                  </c:pt>
                  <c:pt idx="9">
                    <c:v>0.67208771618103957</c:v>
                  </c:pt>
                </c:numCache>
              </c:numRef>
            </c:plus>
            <c:minus>
              <c:numRef>
                <c:f>LHHO!$AY$36:$AY$45</c:f>
                <c:numCache>
                  <c:formatCode>General</c:formatCode>
                  <c:ptCount val="10"/>
                  <c:pt idx="0">
                    <c:v>5.6501272168729737E-2</c:v>
                  </c:pt>
                  <c:pt idx="1">
                    <c:v>0.17777334195578992</c:v>
                  </c:pt>
                  <c:pt idx="2">
                    <c:v>9.9365981334906039E-2</c:v>
                  </c:pt>
                  <c:pt idx="3">
                    <c:v>0.21817156454823364</c:v>
                  </c:pt>
                  <c:pt idx="4">
                    <c:v>2.3002050725453818</c:v>
                  </c:pt>
                  <c:pt idx="5">
                    <c:v>2.2505317157557876</c:v>
                  </c:pt>
                  <c:pt idx="6">
                    <c:v>2.5450511144498016</c:v>
                  </c:pt>
                  <c:pt idx="7">
                    <c:v>0.5712741141549259</c:v>
                  </c:pt>
                  <c:pt idx="8">
                    <c:v>0.44082467307530532</c:v>
                  </c:pt>
                  <c:pt idx="9">
                    <c:v>0.67208771618103957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LHHO!$C$4:$C$13</c:f>
              <c:numCache>
                <c:formatCode>0.0</c:formatCode>
                <c:ptCount val="10"/>
                <c:pt idx="0">
                  <c:v>0</c:v>
                </c:pt>
                <c:pt idx="1">
                  <c:v>3.2708333333357587</c:v>
                </c:pt>
                <c:pt idx="2">
                  <c:v>6.9548611111094942</c:v>
                </c:pt>
                <c:pt idx="3">
                  <c:v>10.274305555554747</c:v>
                </c:pt>
                <c:pt idx="4">
                  <c:v>13.944444444445253</c:v>
                </c:pt>
                <c:pt idx="5">
                  <c:v>17.270833333335759</c:v>
                </c:pt>
                <c:pt idx="6">
                  <c:v>20.965277777781012</c:v>
                </c:pt>
                <c:pt idx="7">
                  <c:v>24.274305555554747</c:v>
                </c:pt>
                <c:pt idx="8">
                  <c:v>27.9375</c:v>
                </c:pt>
                <c:pt idx="9">
                  <c:v>31.270833333335759</c:v>
                </c:pt>
              </c:numCache>
            </c:numRef>
          </c:xVal>
          <c:yVal>
            <c:numRef>
              <c:f>LHHO!$AY$26:$AY$35</c:f>
              <c:numCache>
                <c:formatCode>0.00</c:formatCode>
                <c:ptCount val="10"/>
                <c:pt idx="0">
                  <c:v>2.1841049994449389</c:v>
                </c:pt>
                <c:pt idx="1">
                  <c:v>3.2527152762104601</c:v>
                </c:pt>
                <c:pt idx="2">
                  <c:v>2.9177751512270427</c:v>
                </c:pt>
                <c:pt idx="3">
                  <c:v>2.5624187556070024</c:v>
                </c:pt>
                <c:pt idx="4">
                  <c:v>3.7211518175574465</c:v>
                </c:pt>
                <c:pt idx="5">
                  <c:v>3.9727180697988143</c:v>
                </c:pt>
                <c:pt idx="6">
                  <c:v>2.3199567327876376</c:v>
                </c:pt>
                <c:pt idx="7">
                  <c:v>4.2925040934299954</c:v>
                </c:pt>
                <c:pt idx="8">
                  <c:v>4.4657009031048549</c:v>
                </c:pt>
                <c:pt idx="9">
                  <c:v>4.3048839026562815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8B-4EFA-B6C7-71BC15D27F97}"/>
            </c:ext>
          </c:extLst>
        </c:ser>
        <c:ser>
          <c:idx val="2"/>
          <c:order val="2"/>
          <c:tx>
            <c:strRef>
              <c:f>LHHO!$AZ$2</c:f>
              <c:strCache>
                <c:ptCount val="1"/>
                <c:pt idx="0">
                  <c:v>C4 (gCOD/L)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LHHO!$AZ$36:$AZ$45</c:f>
                <c:numCache>
                  <c:formatCode>General</c:formatCode>
                  <c:ptCount val="10"/>
                  <c:pt idx="0">
                    <c:v>3.0160692721202392E-2</c:v>
                  </c:pt>
                  <c:pt idx="1">
                    <c:v>6.5864443820817895E-2</c:v>
                  </c:pt>
                  <c:pt idx="2">
                    <c:v>7.8962663452978046E-2</c:v>
                  </c:pt>
                  <c:pt idx="3">
                    <c:v>3.8629085646253787E-2</c:v>
                  </c:pt>
                  <c:pt idx="4">
                    <c:v>3.8251280266194045E-2</c:v>
                  </c:pt>
                  <c:pt idx="5">
                    <c:v>0</c:v>
                  </c:pt>
                  <c:pt idx="6">
                    <c:v>0</c:v>
                  </c:pt>
                  <c:pt idx="7">
                    <c:v>2.4330723187051508E-2</c:v>
                  </c:pt>
                  <c:pt idx="8">
                    <c:v>0</c:v>
                  </c:pt>
                  <c:pt idx="9">
                    <c:v>0.31412106559523428</c:v>
                  </c:pt>
                </c:numCache>
              </c:numRef>
            </c:plus>
            <c:minus>
              <c:numRef>
                <c:f>LHHO!$AZ$36:$AZ$45</c:f>
                <c:numCache>
                  <c:formatCode>General</c:formatCode>
                  <c:ptCount val="10"/>
                  <c:pt idx="0">
                    <c:v>3.0160692721202392E-2</c:v>
                  </c:pt>
                  <c:pt idx="1">
                    <c:v>6.5864443820817895E-2</c:v>
                  </c:pt>
                  <c:pt idx="2">
                    <c:v>7.8962663452978046E-2</c:v>
                  </c:pt>
                  <c:pt idx="3">
                    <c:v>3.8629085646253787E-2</c:v>
                  </c:pt>
                  <c:pt idx="4">
                    <c:v>3.8251280266194045E-2</c:v>
                  </c:pt>
                  <c:pt idx="5">
                    <c:v>0</c:v>
                  </c:pt>
                  <c:pt idx="6">
                    <c:v>0</c:v>
                  </c:pt>
                  <c:pt idx="7">
                    <c:v>2.4330723187051508E-2</c:v>
                  </c:pt>
                  <c:pt idx="8">
                    <c:v>0</c:v>
                  </c:pt>
                  <c:pt idx="9">
                    <c:v>0.31412106559523428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LHHO!$C$26:$C$35</c:f>
              <c:numCache>
                <c:formatCode>0.0</c:formatCode>
                <c:ptCount val="10"/>
                <c:pt idx="0">
                  <c:v>0</c:v>
                </c:pt>
                <c:pt idx="1">
                  <c:v>3.2708333333357587</c:v>
                </c:pt>
                <c:pt idx="2">
                  <c:v>6.9548611111094942</c:v>
                </c:pt>
                <c:pt idx="3">
                  <c:v>10.274305555554747</c:v>
                </c:pt>
                <c:pt idx="4">
                  <c:v>13.944444444445253</c:v>
                </c:pt>
                <c:pt idx="5">
                  <c:v>17.270833333335759</c:v>
                </c:pt>
                <c:pt idx="6">
                  <c:v>20.965277777781012</c:v>
                </c:pt>
                <c:pt idx="7">
                  <c:v>24.274305555554747</c:v>
                </c:pt>
                <c:pt idx="8">
                  <c:v>27.9375</c:v>
                </c:pt>
                <c:pt idx="9">
                  <c:v>31.270833333335759</c:v>
                </c:pt>
              </c:numCache>
            </c:numRef>
          </c:xVal>
          <c:yVal>
            <c:numRef>
              <c:f>LHHO!$AZ$26:$AZ$35</c:f>
              <c:numCache>
                <c:formatCode>0.00</c:formatCode>
                <c:ptCount val="10"/>
                <c:pt idx="0">
                  <c:v>3.3858043989794329</c:v>
                </c:pt>
                <c:pt idx="1">
                  <c:v>1.8150861753551257</c:v>
                </c:pt>
                <c:pt idx="2">
                  <c:v>1.0134131597618246</c:v>
                </c:pt>
                <c:pt idx="3">
                  <c:v>0.59153614540631738</c:v>
                </c:pt>
                <c:pt idx="4">
                  <c:v>0.47419321013198457</c:v>
                </c:pt>
                <c:pt idx="5">
                  <c:v>0</c:v>
                </c:pt>
                <c:pt idx="6">
                  <c:v>0</c:v>
                </c:pt>
                <c:pt idx="7">
                  <c:v>0.33211630736897796</c:v>
                </c:pt>
                <c:pt idx="8">
                  <c:v>0</c:v>
                </c:pt>
                <c:pt idx="9">
                  <c:v>0.22211713559593449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F8B-4EFA-B6C7-71BC15D27F97}"/>
            </c:ext>
          </c:extLst>
        </c:ser>
        <c:ser>
          <c:idx val="3"/>
          <c:order val="3"/>
          <c:tx>
            <c:strRef>
              <c:f>LHHO!$BA$2</c:f>
              <c:strCache>
                <c:ptCount val="1"/>
                <c:pt idx="0">
                  <c:v>C5 (gCOD/L)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LHHO!$BA$36:$BA$45</c:f>
                <c:numCache>
                  <c:formatCode>General</c:formatCode>
                  <c:ptCount val="10"/>
                  <c:pt idx="0">
                    <c:v>0.15741193867075617</c:v>
                  </c:pt>
                  <c:pt idx="1">
                    <c:v>6.4154591273390488E-2</c:v>
                  </c:pt>
                  <c:pt idx="2">
                    <c:v>1.0649680458806959E-2</c:v>
                  </c:pt>
                  <c:pt idx="3">
                    <c:v>4.6298750404892675E-2</c:v>
                  </c:pt>
                  <c:pt idx="4">
                    <c:v>0.28183935725855319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plus>
            <c:minus>
              <c:numRef>
                <c:f>LHHO!$BA$36:$BA$45</c:f>
                <c:numCache>
                  <c:formatCode>General</c:formatCode>
                  <c:ptCount val="10"/>
                  <c:pt idx="0">
                    <c:v>0.15741193867075617</c:v>
                  </c:pt>
                  <c:pt idx="1">
                    <c:v>6.4154591273390488E-2</c:v>
                  </c:pt>
                  <c:pt idx="2">
                    <c:v>1.0649680458806959E-2</c:v>
                  </c:pt>
                  <c:pt idx="3">
                    <c:v>4.6298750404892675E-2</c:v>
                  </c:pt>
                  <c:pt idx="4">
                    <c:v>0.28183935725855319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LHHO!$C$26:$C$35</c:f>
              <c:numCache>
                <c:formatCode>0.0</c:formatCode>
                <c:ptCount val="10"/>
                <c:pt idx="0">
                  <c:v>0</c:v>
                </c:pt>
                <c:pt idx="1">
                  <c:v>3.2708333333357587</c:v>
                </c:pt>
                <c:pt idx="2">
                  <c:v>6.9548611111094942</c:v>
                </c:pt>
                <c:pt idx="3">
                  <c:v>10.274305555554747</c:v>
                </c:pt>
                <c:pt idx="4">
                  <c:v>13.944444444445253</c:v>
                </c:pt>
                <c:pt idx="5">
                  <c:v>17.270833333335759</c:v>
                </c:pt>
                <c:pt idx="6">
                  <c:v>20.965277777781012</c:v>
                </c:pt>
                <c:pt idx="7">
                  <c:v>24.274305555554747</c:v>
                </c:pt>
                <c:pt idx="8">
                  <c:v>27.9375</c:v>
                </c:pt>
                <c:pt idx="9">
                  <c:v>31.270833333335759</c:v>
                </c:pt>
              </c:numCache>
            </c:numRef>
          </c:xVal>
          <c:yVal>
            <c:numRef>
              <c:f>LHHO!$BA$26:$BA$35</c:f>
              <c:numCache>
                <c:formatCode>0.00</c:formatCode>
                <c:ptCount val="10"/>
                <c:pt idx="0">
                  <c:v>2.8710872639972691</c:v>
                </c:pt>
                <c:pt idx="1">
                  <c:v>1.6389327280502313</c:v>
                </c:pt>
                <c:pt idx="2">
                  <c:v>0.90834703524113514</c:v>
                </c:pt>
                <c:pt idx="3">
                  <c:v>0.5533748242054719</c:v>
                </c:pt>
                <c:pt idx="4">
                  <c:v>0.19929052072278097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F8B-4EFA-B6C7-71BC15D27F97}"/>
            </c:ext>
          </c:extLst>
        </c:ser>
        <c:ser>
          <c:idx val="4"/>
          <c:order val="4"/>
          <c:tx>
            <c:strRef>
              <c:f>LHHO!$BB$2</c:f>
              <c:strCache>
                <c:ptCount val="1"/>
                <c:pt idx="0">
                  <c:v>C6 (gCOD/L)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LHHO!$BB$36:$BB$45</c:f>
                <c:numCache>
                  <c:formatCode>General</c:formatCode>
                  <c:ptCount val="10"/>
                  <c:pt idx="0">
                    <c:v>0.58453777247277361</c:v>
                  </c:pt>
                  <c:pt idx="1">
                    <c:v>0.25096029275162962</c:v>
                  </c:pt>
                  <c:pt idx="2">
                    <c:v>1.0545789873982563E-2</c:v>
                  </c:pt>
                  <c:pt idx="3">
                    <c:v>7.1781546797391599E-2</c:v>
                  </c:pt>
                  <c:pt idx="4">
                    <c:v>5.5758557454104714E-3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plus>
            <c:minus>
              <c:numRef>
                <c:f>LHHO!$BB$36:$BB$45</c:f>
                <c:numCache>
                  <c:formatCode>General</c:formatCode>
                  <c:ptCount val="10"/>
                  <c:pt idx="0">
                    <c:v>0.58453777247277361</c:v>
                  </c:pt>
                  <c:pt idx="1">
                    <c:v>0.25096029275162962</c:v>
                  </c:pt>
                  <c:pt idx="2">
                    <c:v>1.0545789873982563E-2</c:v>
                  </c:pt>
                  <c:pt idx="3">
                    <c:v>7.1781546797391599E-2</c:v>
                  </c:pt>
                  <c:pt idx="4">
                    <c:v>5.5758557454104714E-3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LHHO!$C$26:$C$35</c:f>
              <c:numCache>
                <c:formatCode>0.0</c:formatCode>
                <c:ptCount val="10"/>
                <c:pt idx="0">
                  <c:v>0</c:v>
                </c:pt>
                <c:pt idx="1">
                  <c:v>3.2708333333357587</c:v>
                </c:pt>
                <c:pt idx="2">
                  <c:v>6.9548611111094942</c:v>
                </c:pt>
                <c:pt idx="3">
                  <c:v>10.274305555554747</c:v>
                </c:pt>
                <c:pt idx="4">
                  <c:v>13.944444444445253</c:v>
                </c:pt>
                <c:pt idx="5">
                  <c:v>17.270833333335759</c:v>
                </c:pt>
                <c:pt idx="6">
                  <c:v>20.965277777781012</c:v>
                </c:pt>
                <c:pt idx="7">
                  <c:v>24.274305555554747</c:v>
                </c:pt>
                <c:pt idx="8">
                  <c:v>27.9375</c:v>
                </c:pt>
                <c:pt idx="9">
                  <c:v>31.270833333335759</c:v>
                </c:pt>
              </c:numCache>
            </c:numRef>
          </c:xVal>
          <c:yVal>
            <c:numRef>
              <c:f>LHHO!$BB$26:$BB$35</c:f>
              <c:numCache>
                <c:formatCode>0.00</c:formatCode>
                <c:ptCount val="10"/>
                <c:pt idx="0">
                  <c:v>10.597105499855576</c:v>
                </c:pt>
                <c:pt idx="1">
                  <c:v>5.779548222374066</c:v>
                </c:pt>
                <c:pt idx="2">
                  <c:v>3.222207791409244</c:v>
                </c:pt>
                <c:pt idx="3">
                  <c:v>1.9197618851075153</c:v>
                </c:pt>
                <c:pt idx="4">
                  <c:v>1.3457205545275945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F8B-4EFA-B6C7-71BC15D27F97}"/>
            </c:ext>
          </c:extLst>
        </c:ser>
        <c:ser>
          <c:idx val="5"/>
          <c:order val="5"/>
          <c:tx>
            <c:strRef>
              <c:f>LHHO!$AV$2</c:f>
              <c:strCache>
                <c:ptCount val="1"/>
                <c:pt idx="0">
                  <c:v>Ethanol (gCOD/L)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LHHO!$AV$36:$AV$45</c:f>
                <c:numCache>
                  <c:formatCode>General</c:formatCode>
                  <c:ptCount val="10"/>
                  <c:pt idx="0">
                    <c:v>9.0177234923769556E-2</c:v>
                  </c:pt>
                  <c:pt idx="1">
                    <c:v>0.23263160154235041</c:v>
                  </c:pt>
                  <c:pt idx="2">
                    <c:v>5.1908371448554327E-2</c:v>
                  </c:pt>
                  <c:pt idx="3">
                    <c:v>0.2141143298846982</c:v>
                  </c:pt>
                  <c:pt idx="4">
                    <c:v>0.16637162567862149</c:v>
                  </c:pt>
                  <c:pt idx="5">
                    <c:v>0.64682205711070873</c:v>
                  </c:pt>
                  <c:pt idx="6">
                    <c:v>0.88180649410788614</c:v>
                  </c:pt>
                  <c:pt idx="7">
                    <c:v>0.2613576104736004</c:v>
                  </c:pt>
                  <c:pt idx="8">
                    <c:v>1.9327576911306756</c:v>
                  </c:pt>
                  <c:pt idx="9">
                    <c:v>0.90338527977531924</c:v>
                  </c:pt>
                </c:numCache>
              </c:numRef>
            </c:plus>
            <c:minus>
              <c:numRef>
                <c:f>LHHO!$AV$36:$AV$45</c:f>
                <c:numCache>
                  <c:formatCode>General</c:formatCode>
                  <c:ptCount val="10"/>
                  <c:pt idx="0">
                    <c:v>9.0177234923769556E-2</c:v>
                  </c:pt>
                  <c:pt idx="1">
                    <c:v>0.23263160154235041</c:v>
                  </c:pt>
                  <c:pt idx="2">
                    <c:v>5.1908371448554327E-2</c:v>
                  </c:pt>
                  <c:pt idx="3">
                    <c:v>0.2141143298846982</c:v>
                  </c:pt>
                  <c:pt idx="4">
                    <c:v>0.16637162567862149</c:v>
                  </c:pt>
                  <c:pt idx="5">
                    <c:v>0.64682205711070873</c:v>
                  </c:pt>
                  <c:pt idx="6">
                    <c:v>0.88180649410788614</c:v>
                  </c:pt>
                  <c:pt idx="7">
                    <c:v>0.2613576104736004</c:v>
                  </c:pt>
                  <c:pt idx="8">
                    <c:v>1.9327576911306756</c:v>
                  </c:pt>
                  <c:pt idx="9">
                    <c:v>0.90338527977531924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LHHO!$C$26:$C$35</c:f>
              <c:numCache>
                <c:formatCode>0.0</c:formatCode>
                <c:ptCount val="10"/>
                <c:pt idx="0">
                  <c:v>0</c:v>
                </c:pt>
                <c:pt idx="1">
                  <c:v>3.2708333333357587</c:v>
                </c:pt>
                <c:pt idx="2">
                  <c:v>6.9548611111094942</c:v>
                </c:pt>
                <c:pt idx="3">
                  <c:v>10.274305555554747</c:v>
                </c:pt>
                <c:pt idx="4">
                  <c:v>13.944444444445253</c:v>
                </c:pt>
                <c:pt idx="5">
                  <c:v>17.270833333335759</c:v>
                </c:pt>
                <c:pt idx="6">
                  <c:v>20.965277777781012</c:v>
                </c:pt>
                <c:pt idx="7">
                  <c:v>24.274305555554747</c:v>
                </c:pt>
                <c:pt idx="8">
                  <c:v>27.9375</c:v>
                </c:pt>
                <c:pt idx="9">
                  <c:v>31.270833333335759</c:v>
                </c:pt>
              </c:numCache>
            </c:numRef>
          </c:xVal>
          <c:yVal>
            <c:numRef>
              <c:f>LHHO!$AV$26:$AV$35</c:f>
              <c:numCache>
                <c:formatCode>0.00</c:formatCode>
                <c:ptCount val="10"/>
                <c:pt idx="0">
                  <c:v>8.7413485878140165</c:v>
                </c:pt>
                <c:pt idx="1">
                  <c:v>9.7678155838996936</c:v>
                </c:pt>
                <c:pt idx="2">
                  <c:v>8.9896519956555423</c:v>
                </c:pt>
                <c:pt idx="3">
                  <c:v>9.3410750691741065</c:v>
                </c:pt>
                <c:pt idx="4">
                  <c:v>9.2447705504728113</c:v>
                </c:pt>
                <c:pt idx="5">
                  <c:v>9.5500026784142467</c:v>
                </c:pt>
                <c:pt idx="6">
                  <c:v>10.03570119761967</c:v>
                </c:pt>
                <c:pt idx="7">
                  <c:v>18.143808758228992</c:v>
                </c:pt>
                <c:pt idx="8">
                  <c:v>19.321367067488133</c:v>
                </c:pt>
                <c:pt idx="9">
                  <c:v>19.315828946010765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F8B-4EFA-B6C7-71BC15D27F97}"/>
            </c:ext>
          </c:extLst>
        </c:ser>
        <c:ser>
          <c:idx val="6"/>
          <c:order val="6"/>
          <c:tx>
            <c:strRef>
              <c:f>LHHO!$AU$2</c:f>
              <c:strCache>
                <c:ptCount val="1"/>
                <c:pt idx="0">
                  <c:v>Lactic acid (gCOD/L)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LHHO!$AU$36:$AU$45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0.92252682586503865</c:v>
                  </c:pt>
                  <c:pt idx="2">
                    <c:v>0.98219616069787352</c:v>
                  </c:pt>
                  <c:pt idx="3">
                    <c:v>1.1687429196216255</c:v>
                  </c:pt>
                  <c:pt idx="4">
                    <c:v>3.4171485391020022</c:v>
                  </c:pt>
                  <c:pt idx="5">
                    <c:v>5.1249265179316099</c:v>
                  </c:pt>
                  <c:pt idx="6">
                    <c:v>4.9188737476288047</c:v>
                  </c:pt>
                  <c:pt idx="7">
                    <c:v>3.6837887400294673</c:v>
                  </c:pt>
                  <c:pt idx="8">
                    <c:v>11.058627650494021</c:v>
                  </c:pt>
                  <c:pt idx="9">
                    <c:v>0.59543772865046263</c:v>
                  </c:pt>
                </c:numCache>
              </c:numRef>
            </c:plus>
            <c:minus>
              <c:numRef>
                <c:f>LHHO!$AU$36:$AU$45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0.92252682586503865</c:v>
                  </c:pt>
                  <c:pt idx="2">
                    <c:v>0.98219616069787352</c:v>
                  </c:pt>
                  <c:pt idx="3">
                    <c:v>1.1687429196216255</c:v>
                  </c:pt>
                  <c:pt idx="4">
                    <c:v>3.4171485391020022</c:v>
                  </c:pt>
                  <c:pt idx="5">
                    <c:v>5.1249265179316099</c:v>
                  </c:pt>
                  <c:pt idx="6">
                    <c:v>4.9188737476288047</c:v>
                  </c:pt>
                  <c:pt idx="7">
                    <c:v>3.6837887400294673</c:v>
                  </c:pt>
                  <c:pt idx="8">
                    <c:v>11.058627650494021</c:v>
                  </c:pt>
                  <c:pt idx="9">
                    <c:v>0.59543772865046263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LHHO!$C$26:$C$35</c:f>
              <c:numCache>
                <c:formatCode>0.0</c:formatCode>
                <c:ptCount val="10"/>
                <c:pt idx="0">
                  <c:v>0</c:v>
                </c:pt>
                <c:pt idx="1">
                  <c:v>3.2708333333357587</c:v>
                </c:pt>
                <c:pt idx="2">
                  <c:v>6.9548611111094942</c:v>
                </c:pt>
                <c:pt idx="3">
                  <c:v>10.274305555554747</c:v>
                </c:pt>
                <c:pt idx="4">
                  <c:v>13.944444444445253</c:v>
                </c:pt>
                <c:pt idx="5">
                  <c:v>17.270833333335759</c:v>
                </c:pt>
                <c:pt idx="6">
                  <c:v>20.965277777781012</c:v>
                </c:pt>
                <c:pt idx="7">
                  <c:v>24.274305555554747</c:v>
                </c:pt>
                <c:pt idx="8">
                  <c:v>27.9375</c:v>
                </c:pt>
                <c:pt idx="9">
                  <c:v>31.270833333335759</c:v>
                </c:pt>
              </c:numCache>
            </c:numRef>
          </c:xVal>
          <c:yVal>
            <c:numRef>
              <c:f>LHHO!$AU$26:$AU$35</c:f>
              <c:numCache>
                <c:formatCode>0.00</c:formatCode>
                <c:ptCount val="10"/>
                <c:pt idx="0">
                  <c:v>0</c:v>
                </c:pt>
                <c:pt idx="1">
                  <c:v>19.760271937652604</c:v>
                </c:pt>
                <c:pt idx="2">
                  <c:v>31.661240710589599</c:v>
                </c:pt>
                <c:pt idx="3">
                  <c:v>37.155106072594933</c:v>
                </c:pt>
                <c:pt idx="4">
                  <c:v>36.348615249553369</c:v>
                </c:pt>
                <c:pt idx="5">
                  <c:v>35.140506099986958</c:v>
                </c:pt>
                <c:pt idx="6">
                  <c:v>35.05479293460067</c:v>
                </c:pt>
                <c:pt idx="7">
                  <c:v>34.784204389380726</c:v>
                </c:pt>
                <c:pt idx="8">
                  <c:v>28.374363033136383</c:v>
                </c:pt>
                <c:pt idx="9">
                  <c:v>33.831599218407817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F8B-4EFA-B6C7-71BC15D27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4994943"/>
        <c:axId val="1904991199"/>
      </c:scatterChart>
      <c:valAx>
        <c:axId val="1904994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4991199"/>
        <c:crosses val="autoZero"/>
        <c:crossBetween val="midCat"/>
      </c:valAx>
      <c:valAx>
        <c:axId val="1904991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49949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310490</xdr:colOff>
      <xdr:row>58</xdr:row>
      <xdr:rowOff>170707</xdr:rowOff>
    </xdr:from>
    <xdr:to>
      <xdr:col>58</xdr:col>
      <xdr:colOff>591019</xdr:colOff>
      <xdr:row>81</xdr:row>
      <xdr:rowOff>47442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512377</xdr:colOff>
      <xdr:row>49</xdr:row>
      <xdr:rowOff>30652</xdr:rowOff>
    </xdr:from>
    <xdr:to>
      <xdr:col>71</xdr:col>
      <xdr:colOff>656617</xdr:colOff>
      <xdr:row>71</xdr:row>
      <xdr:rowOff>97887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190500</xdr:colOff>
      <xdr:row>51</xdr:row>
      <xdr:rowOff>65808</xdr:rowOff>
    </xdr:from>
    <xdr:to>
      <xdr:col>57</xdr:col>
      <xdr:colOff>554182</xdr:colOff>
      <xdr:row>65</xdr:row>
      <xdr:rowOff>142008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590550</xdr:colOff>
      <xdr:row>5</xdr:row>
      <xdr:rowOff>66674</xdr:rowOff>
    </xdr:from>
    <xdr:to>
      <xdr:col>51</xdr:col>
      <xdr:colOff>552450</xdr:colOff>
      <xdr:row>25</xdr:row>
      <xdr:rowOff>152399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41550" y="1019174"/>
          <a:ext cx="4229100" cy="3895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lanham@bath.ac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tabSelected="1" topLeftCell="A7" zoomScale="115" zoomScaleNormal="115" workbookViewId="0">
      <selection activeCell="F28" sqref="F28"/>
    </sheetView>
  </sheetViews>
  <sheetFormatPr defaultRowHeight="15"/>
  <cols>
    <col min="1" max="1" width="28.7109375" customWidth="1"/>
    <col min="3" max="3" width="18" bestFit="1" customWidth="1"/>
    <col min="12" max="12" width="28" bestFit="1" customWidth="1"/>
  </cols>
  <sheetData>
    <row r="1" spans="1:22">
      <c r="A1" s="12" t="s">
        <v>1771</v>
      </c>
      <c r="B1" s="60"/>
      <c r="C1" s="60"/>
      <c r="D1" s="60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s="104" customFormat="1">
      <c r="A2" s="489" t="s">
        <v>1762</v>
      </c>
      <c r="B2" s="60"/>
      <c r="C2" s="60"/>
      <c r="D2" s="60"/>
      <c r="E2" s="60"/>
      <c r="F2" s="60"/>
      <c r="G2" s="60"/>
      <c r="H2" s="60"/>
      <c r="I2" s="60"/>
      <c r="J2" s="60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2" ht="17.25">
      <c r="A3" s="490" t="s">
        <v>1763</v>
      </c>
      <c r="B3" s="60"/>
      <c r="C3" s="60"/>
      <c r="D3" s="60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7.25">
      <c r="A4" s="491" t="s">
        <v>1764</v>
      </c>
      <c r="B4" s="62"/>
      <c r="C4" s="62"/>
      <c r="D4" s="62"/>
      <c r="F4" s="4"/>
      <c r="G4" s="4"/>
      <c r="H4" s="4"/>
      <c r="I4" s="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7.25">
      <c r="A5" s="492" t="s">
        <v>1766</v>
      </c>
      <c r="B5" s="4"/>
      <c r="C5" s="4"/>
      <c r="D5" s="5"/>
      <c r="E5" s="4"/>
      <c r="F5" s="6"/>
      <c r="G5" s="6"/>
      <c r="H5" s="6"/>
      <c r="I5" s="6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7.25">
      <c r="A6" s="492" t="s">
        <v>1767</v>
      </c>
      <c r="B6" s="7"/>
      <c r="C6" s="7"/>
      <c r="D6" s="7"/>
      <c r="E6" s="7"/>
      <c r="F6" s="7"/>
      <c r="G6" s="7"/>
      <c r="H6" s="7"/>
      <c r="I6" s="7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7.25">
      <c r="A7" s="491" t="s">
        <v>1765</v>
      </c>
      <c r="B7" s="8"/>
      <c r="C7" s="8"/>
      <c r="D7" s="8"/>
      <c r="E7" s="8"/>
      <c r="F7" s="8"/>
      <c r="G7" s="8"/>
      <c r="H7" s="8"/>
      <c r="I7" s="8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7.25">
      <c r="A8" s="492" t="s">
        <v>1768</v>
      </c>
      <c r="B8" s="8"/>
      <c r="C8" s="8"/>
      <c r="D8" s="8"/>
      <c r="E8" s="8"/>
      <c r="F8" s="8"/>
      <c r="G8" s="8"/>
      <c r="H8" s="8"/>
      <c r="I8" s="8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s="104" customFormat="1">
      <c r="A9" s="492"/>
      <c r="B9" s="8"/>
      <c r="C9" s="8"/>
      <c r="D9" s="8"/>
      <c r="E9" s="8"/>
      <c r="F9" s="8"/>
      <c r="G9" s="8"/>
      <c r="H9" s="8"/>
      <c r="I9" s="8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</row>
    <row r="10" spans="1:22" s="104" customFormat="1">
      <c r="A10" s="3" t="s">
        <v>1769</v>
      </c>
      <c r="B10" s="4"/>
      <c r="C10" s="4"/>
      <c r="D10" s="4"/>
      <c r="E10" s="8"/>
      <c r="F10" s="8"/>
      <c r="G10" s="8"/>
      <c r="H10" s="8"/>
      <c r="I10" s="8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</row>
    <row r="11" spans="1:22" s="104" customFormat="1" ht="25.5">
      <c r="A11" s="3" t="s">
        <v>0</v>
      </c>
      <c r="B11" s="4"/>
      <c r="C11" s="4" t="s">
        <v>1770</v>
      </c>
      <c r="D11" s="5" t="s">
        <v>1</v>
      </c>
      <c r="E11" s="8"/>
      <c r="F11" s="8"/>
      <c r="G11" s="8"/>
      <c r="H11" s="8"/>
      <c r="I11" s="8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s="104" customFormat="1">
      <c r="A12" s="492"/>
      <c r="B12" s="8"/>
      <c r="C12" s="8"/>
      <c r="D12" s="8"/>
      <c r="E12" s="8"/>
      <c r="F12" s="8"/>
      <c r="G12" s="8"/>
      <c r="H12" s="8"/>
      <c r="I12" s="8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</row>
    <row r="13" spans="1:22">
      <c r="A13" s="9" t="s">
        <v>2</v>
      </c>
      <c r="B13" s="10"/>
      <c r="C13" s="10"/>
      <c r="D13" s="10"/>
      <c r="E13" s="10"/>
      <c r="F13" s="10"/>
      <c r="G13" s="10"/>
      <c r="H13" s="10"/>
      <c r="I13" s="10"/>
      <c r="J13" s="2"/>
      <c r="K13" s="2"/>
      <c r="L13" s="11" t="s">
        <v>3</v>
      </c>
      <c r="M13" s="2"/>
      <c r="N13" s="2"/>
      <c r="O13" s="2"/>
      <c r="P13" s="2"/>
      <c r="Q13" s="1"/>
      <c r="R13" s="12"/>
      <c r="S13" s="1"/>
      <c r="T13" s="1"/>
      <c r="U13" s="1"/>
      <c r="V13" s="1"/>
    </row>
    <row r="14" spans="1:22">
      <c r="A14" s="13" t="s">
        <v>226</v>
      </c>
      <c r="B14" s="14" t="s">
        <v>227</v>
      </c>
      <c r="C14" s="14"/>
      <c r="D14" s="14"/>
      <c r="E14" s="14"/>
      <c r="F14" s="14"/>
      <c r="G14" s="14"/>
      <c r="H14" s="14"/>
      <c r="I14" s="14"/>
      <c r="J14" s="2"/>
      <c r="K14" s="2"/>
      <c r="L14" s="15" t="s">
        <v>4</v>
      </c>
      <c r="M14" s="16" t="s">
        <v>5</v>
      </c>
      <c r="N14" s="15" t="s">
        <v>6</v>
      </c>
      <c r="O14" s="15" t="s">
        <v>7</v>
      </c>
      <c r="P14" s="15" t="s">
        <v>8</v>
      </c>
      <c r="Q14" s="15" t="s">
        <v>9</v>
      </c>
      <c r="R14" s="17" t="s">
        <v>10</v>
      </c>
      <c r="S14" s="18"/>
      <c r="T14" s="18"/>
      <c r="U14" s="18"/>
      <c r="V14" s="19"/>
    </row>
    <row r="15" spans="1:22">
      <c r="A15" s="13" t="s">
        <v>100</v>
      </c>
      <c r="B15" s="14" t="s">
        <v>228</v>
      </c>
      <c r="C15" s="14"/>
      <c r="D15" s="14"/>
      <c r="E15" s="14"/>
      <c r="F15" s="14"/>
      <c r="G15" s="14"/>
      <c r="H15" s="14"/>
      <c r="I15" s="14"/>
      <c r="J15" s="2"/>
      <c r="K15" s="2"/>
      <c r="L15" s="20"/>
      <c r="M15" s="21"/>
      <c r="N15" s="20"/>
      <c r="O15" s="20" t="s">
        <v>12</v>
      </c>
      <c r="P15" s="20" t="s">
        <v>13</v>
      </c>
      <c r="Q15" s="20" t="s">
        <v>14</v>
      </c>
      <c r="R15" s="22" t="s">
        <v>15</v>
      </c>
      <c r="S15" s="23" t="s">
        <v>16</v>
      </c>
      <c r="T15" s="23" t="s">
        <v>17</v>
      </c>
      <c r="U15" s="23" t="s">
        <v>18</v>
      </c>
      <c r="V15" s="23" t="s">
        <v>19</v>
      </c>
    </row>
    <row r="16" spans="1:22">
      <c r="A16" s="13" t="s">
        <v>295</v>
      </c>
      <c r="B16" s="14" t="s">
        <v>296</v>
      </c>
      <c r="C16" s="14"/>
      <c r="D16" s="14"/>
      <c r="E16" s="14"/>
      <c r="F16" s="14"/>
      <c r="G16" s="14"/>
      <c r="H16" s="14"/>
      <c r="I16" s="14"/>
      <c r="J16" s="2"/>
      <c r="K16" s="2"/>
      <c r="L16" s="1" t="s">
        <v>20</v>
      </c>
      <c r="M16" s="24"/>
      <c r="N16" s="2"/>
      <c r="O16" s="2"/>
      <c r="P16" s="2"/>
      <c r="Q16" s="1"/>
      <c r="R16" s="25"/>
      <c r="S16" s="1"/>
      <c r="T16" s="1"/>
      <c r="U16" s="1"/>
      <c r="V16" s="1"/>
    </row>
    <row r="17" spans="1:23">
      <c r="A17" s="13" t="s">
        <v>287</v>
      </c>
      <c r="B17" s="14" t="s">
        <v>298</v>
      </c>
      <c r="C17" s="14"/>
      <c r="D17" s="14"/>
      <c r="E17" s="14"/>
      <c r="F17" s="14"/>
      <c r="G17" s="14"/>
      <c r="H17" s="14"/>
      <c r="I17" s="14"/>
      <c r="J17" s="2"/>
      <c r="K17" s="2"/>
      <c r="L17" s="1" t="s">
        <v>21</v>
      </c>
      <c r="M17" s="24" t="s">
        <v>22</v>
      </c>
      <c r="N17" s="2" t="s">
        <v>22</v>
      </c>
      <c r="O17" s="2">
        <v>16</v>
      </c>
      <c r="P17" s="2">
        <v>2</v>
      </c>
      <c r="Q17" s="1">
        <v>1</v>
      </c>
      <c r="R17" s="25">
        <v>1</v>
      </c>
      <c r="S17" s="125">
        <f>R17/O17</f>
        <v>6.25E-2</v>
      </c>
      <c r="T17" s="125">
        <f>R17/O17*Q17*12</f>
        <v>0.75</v>
      </c>
      <c r="U17" s="125">
        <f>R17/O17*P17*32</f>
        <v>4</v>
      </c>
      <c r="V17" s="125">
        <f>R17/O17*Q17</f>
        <v>6.25E-2</v>
      </c>
    </row>
    <row r="18" spans="1:23">
      <c r="A18" s="13" t="s">
        <v>258</v>
      </c>
      <c r="B18" s="14" t="s">
        <v>299</v>
      </c>
      <c r="C18" s="14"/>
      <c r="D18" s="14"/>
      <c r="E18" s="14"/>
      <c r="F18" s="14"/>
      <c r="G18" s="14"/>
      <c r="H18" s="14"/>
      <c r="I18" s="14"/>
      <c r="J18" s="62"/>
      <c r="K18" s="2"/>
      <c r="L18" s="1" t="s">
        <v>23</v>
      </c>
      <c r="M18" s="24" t="s">
        <v>24</v>
      </c>
      <c r="N18" s="2" t="s">
        <v>24</v>
      </c>
      <c r="O18" s="2">
        <v>44</v>
      </c>
      <c r="P18" s="2">
        <v>0</v>
      </c>
      <c r="Q18" s="1">
        <v>1</v>
      </c>
      <c r="R18" s="25">
        <v>1</v>
      </c>
      <c r="S18" s="125">
        <f t="shared" ref="S18:S33" si="0">R18/O18</f>
        <v>2.2727272727272728E-2</v>
      </c>
      <c r="T18" s="125">
        <f t="shared" ref="T18:T34" si="1">R18/O18*Q18*12</f>
        <v>0.27272727272727271</v>
      </c>
      <c r="U18" s="125">
        <f t="shared" ref="U18:U34" si="2">R18/O18*P18*32</f>
        <v>0</v>
      </c>
      <c r="V18" s="125">
        <f t="shared" ref="V18:V19" si="3">R18/O18*Q18</f>
        <v>2.2727272727272728E-2</v>
      </c>
    </row>
    <row r="19" spans="1:23">
      <c r="A19" s="13" t="s">
        <v>289</v>
      </c>
      <c r="B19" s="14" t="s">
        <v>300</v>
      </c>
      <c r="C19" s="14"/>
      <c r="D19" s="14"/>
      <c r="E19" s="14"/>
      <c r="F19" s="14"/>
      <c r="G19" s="14"/>
      <c r="H19" s="14"/>
      <c r="I19" s="14"/>
      <c r="J19" s="62"/>
      <c r="K19" s="2"/>
      <c r="L19" s="1" t="s">
        <v>26</v>
      </c>
      <c r="M19" s="24" t="s">
        <v>27</v>
      </c>
      <c r="N19" s="2" t="s">
        <v>27</v>
      </c>
      <c r="O19" s="2">
        <v>2</v>
      </c>
      <c r="P19" s="2">
        <v>0.5</v>
      </c>
      <c r="Q19" s="1">
        <v>0</v>
      </c>
      <c r="R19" s="25">
        <v>1</v>
      </c>
      <c r="S19" s="125">
        <f t="shared" si="0"/>
        <v>0.5</v>
      </c>
      <c r="T19" s="125">
        <f t="shared" si="1"/>
        <v>0</v>
      </c>
      <c r="U19" s="125">
        <f t="shared" si="2"/>
        <v>8</v>
      </c>
      <c r="V19" s="125">
        <f t="shared" si="3"/>
        <v>0</v>
      </c>
    </row>
    <row r="20" spans="1:23">
      <c r="A20" s="13" t="s">
        <v>302</v>
      </c>
      <c r="B20" s="14" t="s">
        <v>301</v>
      </c>
      <c r="C20" s="14"/>
      <c r="D20" s="14"/>
      <c r="E20" s="14"/>
      <c r="F20" s="14"/>
      <c r="G20" s="14"/>
      <c r="H20" s="14"/>
      <c r="I20" s="14"/>
      <c r="J20" s="62"/>
      <c r="K20" s="2"/>
      <c r="L20" s="1" t="s">
        <v>306</v>
      </c>
      <c r="M20" s="24"/>
      <c r="N20" s="2"/>
      <c r="O20" s="2"/>
      <c r="P20" s="2"/>
      <c r="Q20" s="1"/>
      <c r="R20" s="25"/>
      <c r="S20" s="125"/>
      <c r="T20" s="125"/>
      <c r="U20" s="125"/>
      <c r="V20" s="125"/>
    </row>
    <row r="21" spans="1:23">
      <c r="A21" s="13" t="s">
        <v>297</v>
      </c>
      <c r="B21" s="14" t="s">
        <v>303</v>
      </c>
      <c r="C21" s="14"/>
      <c r="D21" s="14"/>
      <c r="E21" s="14"/>
      <c r="F21" s="14"/>
      <c r="G21" s="14"/>
      <c r="H21" s="14"/>
      <c r="I21" s="14"/>
      <c r="J21" s="62"/>
      <c r="K21" s="2"/>
      <c r="L21" s="1" t="s">
        <v>32</v>
      </c>
      <c r="M21" s="24" t="s">
        <v>30</v>
      </c>
      <c r="N21" s="2" t="s">
        <v>33</v>
      </c>
      <c r="O21" s="2">
        <v>46</v>
      </c>
      <c r="P21" s="2">
        <v>1</v>
      </c>
      <c r="Q21" s="1">
        <v>1</v>
      </c>
      <c r="R21" s="25">
        <v>1</v>
      </c>
      <c r="S21" s="125">
        <f t="shared" ref="S21" si="4">R21/O21</f>
        <v>2.1739130434782608E-2</v>
      </c>
      <c r="T21" s="125">
        <f>R21/O21*Q21*12</f>
        <v>0.2608695652173913</v>
      </c>
      <c r="U21" s="125">
        <f>R21/O21*P21*32</f>
        <v>0.69565217391304346</v>
      </c>
      <c r="V21" s="125">
        <f>R21/O21*Q21</f>
        <v>2.1739130434782608E-2</v>
      </c>
      <c r="W21" s="28"/>
    </row>
    <row r="22" spans="1:23">
      <c r="A22" s="13" t="s">
        <v>305</v>
      </c>
      <c r="B22" s="14" t="s">
        <v>304</v>
      </c>
      <c r="C22" s="14"/>
      <c r="D22" s="14"/>
      <c r="E22" s="14"/>
      <c r="F22" s="14"/>
      <c r="G22" s="14"/>
      <c r="H22" s="14"/>
      <c r="I22" s="14"/>
      <c r="J22" s="2"/>
      <c r="K22" s="2"/>
      <c r="L22" s="1" t="s">
        <v>36</v>
      </c>
      <c r="M22" s="24" t="s">
        <v>34</v>
      </c>
      <c r="N22" s="2" t="s">
        <v>37</v>
      </c>
      <c r="O22" s="2">
        <v>60</v>
      </c>
      <c r="P22" s="2">
        <v>2</v>
      </c>
      <c r="Q22" s="1">
        <v>2</v>
      </c>
      <c r="R22" s="25">
        <v>1</v>
      </c>
      <c r="S22" s="125">
        <f t="shared" si="0"/>
        <v>1.6666666666666666E-2</v>
      </c>
      <c r="T22" s="125">
        <f t="shared" si="1"/>
        <v>0.4</v>
      </c>
      <c r="U22" s="125">
        <f>R22/O22*P22*32</f>
        <v>1.0666666666666667</v>
      </c>
      <c r="V22" s="125">
        <f t="shared" ref="V22:V34" si="5">R22/O22*Q22</f>
        <v>3.3333333333333333E-2</v>
      </c>
      <c r="W22" s="28"/>
    </row>
    <row r="23" spans="1:23">
      <c r="A23" s="13" t="s">
        <v>309</v>
      </c>
      <c r="B23" s="14" t="s">
        <v>1751</v>
      </c>
      <c r="C23" s="14"/>
      <c r="D23" s="14"/>
      <c r="E23" s="14"/>
      <c r="F23" s="14"/>
      <c r="G23" s="14"/>
      <c r="H23" s="14"/>
      <c r="I23" s="14"/>
      <c r="J23" s="62"/>
      <c r="K23" s="62"/>
      <c r="L23" s="1" t="s">
        <v>40</v>
      </c>
      <c r="M23" s="24" t="s">
        <v>38</v>
      </c>
      <c r="N23" s="2" t="s">
        <v>41</v>
      </c>
      <c r="O23" s="2">
        <v>74</v>
      </c>
      <c r="P23" s="2">
        <v>3.5</v>
      </c>
      <c r="Q23" s="1">
        <v>3</v>
      </c>
      <c r="R23" s="25">
        <v>1</v>
      </c>
      <c r="S23" s="125">
        <f t="shared" si="0"/>
        <v>1.3513513513513514E-2</v>
      </c>
      <c r="T23" s="125">
        <f t="shared" si="1"/>
        <v>0.48648648648648651</v>
      </c>
      <c r="U23" s="125">
        <f t="shared" si="2"/>
        <v>1.5135135135135136</v>
      </c>
      <c r="V23" s="125">
        <f t="shared" si="5"/>
        <v>4.0540540540540543E-2</v>
      </c>
      <c r="W23" s="28"/>
    </row>
    <row r="24" spans="1:23">
      <c r="A24" s="13"/>
      <c r="B24" s="14"/>
      <c r="C24" s="14"/>
      <c r="D24" s="14"/>
      <c r="E24" s="14"/>
      <c r="F24" s="14"/>
      <c r="G24" s="14"/>
      <c r="H24" s="14"/>
      <c r="I24" s="14"/>
      <c r="J24" s="2"/>
      <c r="K24" s="2"/>
      <c r="L24" s="1" t="s">
        <v>44</v>
      </c>
      <c r="M24" s="24" t="s">
        <v>42</v>
      </c>
      <c r="N24" s="2" t="s">
        <v>45</v>
      </c>
      <c r="O24" s="2">
        <v>88</v>
      </c>
      <c r="P24" s="2">
        <v>5</v>
      </c>
      <c r="Q24" s="1">
        <v>4</v>
      </c>
      <c r="R24" s="25">
        <v>1</v>
      </c>
      <c r="S24" s="125">
        <f t="shared" si="0"/>
        <v>1.1363636363636364E-2</v>
      </c>
      <c r="T24" s="125">
        <f t="shared" si="1"/>
        <v>0.54545454545454541</v>
      </c>
      <c r="U24" s="125">
        <f t="shared" si="2"/>
        <v>1.8181818181818183</v>
      </c>
      <c r="V24" s="125">
        <f t="shared" si="5"/>
        <v>4.5454545454545456E-2</v>
      </c>
      <c r="W24" s="28"/>
    </row>
    <row r="25" spans="1:23">
      <c r="A25" s="26" t="s">
        <v>25</v>
      </c>
      <c r="B25" s="14"/>
      <c r="C25" s="2"/>
      <c r="D25" s="2"/>
      <c r="E25" s="2"/>
      <c r="F25" s="2"/>
      <c r="G25" s="2"/>
      <c r="H25" s="14"/>
      <c r="I25" s="14"/>
      <c r="J25" s="2"/>
      <c r="K25" s="2"/>
      <c r="L25" s="1" t="s">
        <v>48</v>
      </c>
      <c r="M25" s="24" t="s">
        <v>46</v>
      </c>
      <c r="N25" s="2" t="s">
        <v>49</v>
      </c>
      <c r="O25" s="2">
        <v>102</v>
      </c>
      <c r="P25" s="2">
        <v>6.5</v>
      </c>
      <c r="Q25" s="1">
        <v>5</v>
      </c>
      <c r="R25" s="25">
        <v>1</v>
      </c>
      <c r="S25" s="125">
        <f t="shared" si="0"/>
        <v>9.8039215686274508E-3</v>
      </c>
      <c r="T25" s="125">
        <f t="shared" si="1"/>
        <v>0.58823529411764708</v>
      </c>
      <c r="U25" s="125">
        <f t="shared" si="2"/>
        <v>2.0392156862745097</v>
      </c>
      <c r="V25" s="125">
        <f t="shared" si="5"/>
        <v>4.9019607843137254E-2</v>
      </c>
      <c r="W25" s="28"/>
    </row>
    <row r="26" spans="1:23">
      <c r="A26" s="2" t="s">
        <v>11</v>
      </c>
      <c r="B26" s="2" t="s">
        <v>28</v>
      </c>
      <c r="C26" s="2"/>
      <c r="D26" s="2"/>
      <c r="E26" s="2"/>
      <c r="F26" s="2"/>
      <c r="G26" s="2"/>
      <c r="H26" s="14"/>
      <c r="I26" s="27"/>
      <c r="J26" s="2"/>
      <c r="K26" s="2"/>
      <c r="L26" s="1" t="s">
        <v>52</v>
      </c>
      <c r="M26" s="24" t="s">
        <v>50</v>
      </c>
      <c r="N26" s="2" t="s">
        <v>53</v>
      </c>
      <c r="O26" s="2">
        <v>116</v>
      </c>
      <c r="P26" s="2">
        <v>8</v>
      </c>
      <c r="Q26" s="1">
        <v>6</v>
      </c>
      <c r="R26" s="25">
        <v>1</v>
      </c>
      <c r="S26" s="125">
        <f t="shared" si="0"/>
        <v>8.6206896551724137E-3</v>
      </c>
      <c r="T26" s="125">
        <f t="shared" si="1"/>
        <v>0.62068965517241381</v>
      </c>
      <c r="U26" s="125">
        <f>R26/O26*P26*32</f>
        <v>2.2068965517241379</v>
      </c>
      <c r="V26" s="125">
        <f t="shared" si="5"/>
        <v>5.1724137931034482E-2</v>
      </c>
      <c r="W26" s="28"/>
    </row>
    <row r="27" spans="1:23">
      <c r="A27" s="62" t="s">
        <v>9</v>
      </c>
      <c r="B27" s="62" t="s">
        <v>1784</v>
      </c>
      <c r="C27" s="62"/>
      <c r="D27" s="62"/>
      <c r="E27" s="62"/>
      <c r="F27" s="62"/>
      <c r="G27" s="2"/>
      <c r="H27" s="27"/>
      <c r="I27" s="2"/>
      <c r="J27" s="2"/>
      <c r="K27" s="2"/>
      <c r="L27" s="1" t="s">
        <v>56</v>
      </c>
      <c r="M27" s="24" t="s">
        <v>54</v>
      </c>
      <c r="N27" s="2" t="s">
        <v>57</v>
      </c>
      <c r="O27" s="2">
        <v>130</v>
      </c>
      <c r="P27" s="2">
        <v>9.5</v>
      </c>
      <c r="Q27" s="1">
        <v>7</v>
      </c>
      <c r="R27" s="25">
        <v>1</v>
      </c>
      <c r="S27" s="125">
        <f t="shared" si="0"/>
        <v>7.6923076923076927E-3</v>
      </c>
      <c r="T27" s="125">
        <f t="shared" si="1"/>
        <v>0.64615384615384619</v>
      </c>
      <c r="U27" s="125">
        <f>R27/O27*P27*32</f>
        <v>2.3384615384615386</v>
      </c>
      <c r="V27" s="125">
        <f t="shared" si="5"/>
        <v>5.3846153846153849E-2</v>
      </c>
      <c r="W27" s="28"/>
    </row>
    <row r="28" spans="1:23">
      <c r="A28" s="1" t="s">
        <v>30</v>
      </c>
      <c r="B28" s="1" t="s">
        <v>31</v>
      </c>
      <c r="C28" s="2"/>
      <c r="D28" s="2"/>
      <c r="E28" s="2"/>
      <c r="F28" s="2"/>
      <c r="G28" s="2"/>
      <c r="H28" s="2"/>
      <c r="I28" s="2"/>
      <c r="J28" s="2"/>
      <c r="K28" s="2"/>
      <c r="L28" s="1" t="s">
        <v>60</v>
      </c>
      <c r="M28" s="24" t="s">
        <v>58</v>
      </c>
      <c r="N28" s="2" t="s">
        <v>61</v>
      </c>
      <c r="O28" s="2">
        <v>144</v>
      </c>
      <c r="P28" s="2">
        <v>11</v>
      </c>
      <c r="Q28" s="1">
        <v>8</v>
      </c>
      <c r="R28" s="25">
        <v>1</v>
      </c>
      <c r="S28" s="125">
        <f t="shared" si="0"/>
        <v>6.9444444444444441E-3</v>
      </c>
      <c r="T28" s="125">
        <f t="shared" si="1"/>
        <v>0.66666666666666663</v>
      </c>
      <c r="U28" s="125">
        <f t="shared" si="2"/>
        <v>2.4444444444444442</v>
      </c>
      <c r="V28" s="125">
        <f t="shared" si="5"/>
        <v>5.5555555555555552E-2</v>
      </c>
      <c r="W28" s="28"/>
    </row>
    <row r="29" spans="1:23">
      <c r="A29" s="1" t="s">
        <v>34</v>
      </c>
      <c r="B29" s="1" t="s">
        <v>35</v>
      </c>
      <c r="C29" s="2"/>
      <c r="D29" s="2"/>
      <c r="E29" s="2"/>
      <c r="F29" s="2"/>
      <c r="G29" s="2"/>
      <c r="H29" s="2"/>
      <c r="I29" s="2"/>
      <c r="J29" s="2"/>
      <c r="K29" s="2"/>
      <c r="L29" s="1" t="s">
        <v>63</v>
      </c>
      <c r="M29" s="24"/>
      <c r="N29" s="2"/>
      <c r="O29" s="2"/>
      <c r="P29" s="2"/>
      <c r="Q29" s="1"/>
      <c r="R29" s="25"/>
      <c r="S29" s="125"/>
      <c r="T29" s="125"/>
      <c r="U29" s="125"/>
      <c r="V29" s="125"/>
      <c r="W29" s="28"/>
    </row>
    <row r="30" spans="1:23">
      <c r="A30" s="1" t="s">
        <v>38</v>
      </c>
      <c r="B30" s="1" t="s">
        <v>39</v>
      </c>
      <c r="C30" s="2"/>
      <c r="D30" s="2"/>
      <c r="E30" s="2"/>
      <c r="F30" s="2"/>
      <c r="G30" s="2"/>
      <c r="H30" s="2"/>
      <c r="I30" s="2"/>
      <c r="J30" s="2"/>
      <c r="K30" s="2"/>
      <c r="L30" s="1" t="s">
        <v>66</v>
      </c>
      <c r="M30" s="24" t="s">
        <v>67</v>
      </c>
      <c r="N30" s="2" t="s">
        <v>68</v>
      </c>
      <c r="O30" s="2">
        <v>90</v>
      </c>
      <c r="P30" s="2">
        <v>3</v>
      </c>
      <c r="Q30" s="1">
        <v>3</v>
      </c>
      <c r="R30" s="25">
        <v>1</v>
      </c>
      <c r="S30" s="125">
        <f t="shared" si="0"/>
        <v>1.1111111111111112E-2</v>
      </c>
      <c r="T30" s="125">
        <f t="shared" si="1"/>
        <v>0.4</v>
      </c>
      <c r="U30" s="125">
        <f t="shared" si="2"/>
        <v>1.0666666666666667</v>
      </c>
      <c r="V30" s="125">
        <f t="shared" si="5"/>
        <v>3.3333333333333333E-2</v>
      </c>
      <c r="W30" s="28"/>
    </row>
    <row r="31" spans="1:23">
      <c r="A31" s="1" t="s">
        <v>42</v>
      </c>
      <c r="B31" s="1" t="s">
        <v>43</v>
      </c>
      <c r="C31" s="2"/>
      <c r="D31" s="2"/>
      <c r="E31" s="2"/>
      <c r="F31" s="2"/>
      <c r="G31" s="2"/>
      <c r="H31" s="2"/>
      <c r="I31" s="2"/>
      <c r="J31" s="2"/>
      <c r="K31" s="2"/>
      <c r="L31" s="1" t="s">
        <v>69</v>
      </c>
      <c r="M31" s="24" t="s">
        <v>70</v>
      </c>
      <c r="N31" s="2" t="s">
        <v>71</v>
      </c>
      <c r="O31" s="2">
        <v>46</v>
      </c>
      <c r="P31" s="2">
        <v>3</v>
      </c>
      <c r="Q31" s="1">
        <v>2</v>
      </c>
      <c r="R31" s="25">
        <v>1</v>
      </c>
      <c r="S31" s="125">
        <f t="shared" si="0"/>
        <v>2.1739130434782608E-2</v>
      </c>
      <c r="T31" s="125">
        <f t="shared" si="1"/>
        <v>0.52173913043478259</v>
      </c>
      <c r="U31" s="125">
        <f>R31/O31*P31*32</f>
        <v>2.0869565217391304</v>
      </c>
      <c r="V31" s="125">
        <f t="shared" si="5"/>
        <v>4.3478260869565216E-2</v>
      </c>
      <c r="W31" s="28"/>
    </row>
    <row r="32" spans="1:23">
      <c r="A32" s="1" t="s">
        <v>46</v>
      </c>
      <c r="B32" s="1" t="s">
        <v>47</v>
      </c>
      <c r="C32" s="2"/>
      <c r="D32" s="2"/>
      <c r="E32" s="2"/>
      <c r="F32" s="2"/>
      <c r="G32" s="2"/>
      <c r="H32" s="2"/>
      <c r="I32" s="2"/>
      <c r="J32" s="2"/>
      <c r="K32" s="2"/>
      <c r="L32" s="1" t="s">
        <v>74</v>
      </c>
      <c r="M32" s="24" t="s">
        <v>75</v>
      </c>
      <c r="N32" s="2" t="s">
        <v>76</v>
      </c>
      <c r="O32" s="2">
        <v>180</v>
      </c>
      <c r="P32" s="2">
        <v>6</v>
      </c>
      <c r="Q32" s="1">
        <v>6</v>
      </c>
      <c r="R32" s="25">
        <v>1</v>
      </c>
      <c r="S32" s="125">
        <f t="shared" si="0"/>
        <v>5.5555555555555558E-3</v>
      </c>
      <c r="T32" s="125">
        <f t="shared" si="1"/>
        <v>0.4</v>
      </c>
      <c r="U32" s="125">
        <f t="shared" si="2"/>
        <v>1.0666666666666667</v>
      </c>
      <c r="V32" s="125">
        <f t="shared" si="5"/>
        <v>3.3333333333333333E-2</v>
      </c>
      <c r="W32" s="28"/>
    </row>
    <row r="33" spans="1:23">
      <c r="A33" s="1" t="s">
        <v>50</v>
      </c>
      <c r="B33" s="1" t="s">
        <v>51</v>
      </c>
      <c r="C33" s="2"/>
      <c r="D33" s="2"/>
      <c r="E33" s="2"/>
      <c r="F33" s="2"/>
      <c r="G33" s="2"/>
      <c r="H33" s="2"/>
      <c r="I33" s="2"/>
      <c r="J33" s="2"/>
      <c r="K33" s="2"/>
      <c r="L33" s="1" t="s">
        <v>79</v>
      </c>
      <c r="M33" s="24" t="s">
        <v>80</v>
      </c>
      <c r="N33" s="2" t="s">
        <v>81</v>
      </c>
      <c r="O33" s="2">
        <v>92</v>
      </c>
      <c r="P33" s="2">
        <v>3.5</v>
      </c>
      <c r="Q33" s="1">
        <v>3</v>
      </c>
      <c r="R33" s="25">
        <v>1</v>
      </c>
      <c r="S33" s="125">
        <f t="shared" si="0"/>
        <v>1.0869565217391304E-2</v>
      </c>
      <c r="T33" s="125">
        <f t="shared" si="1"/>
        <v>0.39130434782608692</v>
      </c>
      <c r="U33" s="125">
        <f t="shared" si="2"/>
        <v>1.2173913043478262</v>
      </c>
      <c r="V33" s="125">
        <f t="shared" si="5"/>
        <v>3.2608695652173912E-2</v>
      </c>
      <c r="W33" s="28"/>
    </row>
    <row r="34" spans="1:23">
      <c r="A34" s="1" t="s">
        <v>54</v>
      </c>
      <c r="B34" s="1" t="s">
        <v>55</v>
      </c>
      <c r="C34" s="2"/>
      <c r="D34" s="2"/>
      <c r="E34" s="2"/>
      <c r="F34" s="2"/>
      <c r="G34" s="2"/>
      <c r="H34" s="2"/>
      <c r="I34" s="2"/>
      <c r="J34" s="2"/>
      <c r="K34" s="2"/>
      <c r="L34" s="1" t="s">
        <v>84</v>
      </c>
      <c r="M34" s="24" t="s">
        <v>85</v>
      </c>
      <c r="N34" s="2" t="s">
        <v>86</v>
      </c>
      <c r="O34" s="2">
        <v>342</v>
      </c>
      <c r="P34" s="2">
        <v>12</v>
      </c>
      <c r="Q34" s="1">
        <v>12</v>
      </c>
      <c r="R34" s="25">
        <v>1</v>
      </c>
      <c r="S34" s="125">
        <f>R34/O34</f>
        <v>2.9239766081871343E-3</v>
      </c>
      <c r="T34" s="125">
        <f t="shared" si="1"/>
        <v>0.42105263157894735</v>
      </c>
      <c r="U34" s="125">
        <f t="shared" si="2"/>
        <v>1.1228070175438596</v>
      </c>
      <c r="V34" s="125">
        <f t="shared" si="5"/>
        <v>3.5087719298245612E-2</v>
      </c>
      <c r="W34" s="28"/>
    </row>
    <row r="35" spans="1:23">
      <c r="A35" s="1" t="s">
        <v>58</v>
      </c>
      <c r="B35" s="1" t="s">
        <v>59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8"/>
    </row>
    <row r="36" spans="1:23">
      <c r="A36" s="1" t="s">
        <v>306</v>
      </c>
      <c r="B36" s="1" t="s">
        <v>62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8"/>
    </row>
    <row r="37" spans="1:23">
      <c r="A37" s="2" t="s">
        <v>64</v>
      </c>
      <c r="B37" s="2" t="s">
        <v>65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8"/>
    </row>
    <row r="38" spans="1:23">
      <c r="A38" s="29" t="s">
        <v>72</v>
      </c>
      <c r="B38" s="2" t="s">
        <v>73</v>
      </c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8"/>
    </row>
    <row r="39" spans="1:23">
      <c r="A39" s="2" t="s">
        <v>77</v>
      </c>
      <c r="B39" s="2" t="s">
        <v>78</v>
      </c>
      <c r="C39" s="1"/>
      <c r="D39" s="2"/>
      <c r="E39" s="2"/>
      <c r="F39" s="2"/>
      <c r="G39" s="62"/>
      <c r="H39" s="6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8"/>
    </row>
    <row r="40" spans="1:23">
      <c r="A40" s="62" t="s">
        <v>250</v>
      </c>
      <c r="B40" s="62" t="s">
        <v>1775</v>
      </c>
      <c r="C40" s="60"/>
      <c r="D40" s="62"/>
      <c r="E40" s="62"/>
      <c r="F40" s="6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8"/>
    </row>
    <row r="41" spans="1:23" s="104" customFormat="1">
      <c r="A41" s="2" t="s">
        <v>82</v>
      </c>
      <c r="B41" s="2" t="s">
        <v>83</v>
      </c>
      <c r="C41" s="1"/>
      <c r="D41" s="2"/>
      <c r="E41" s="2"/>
      <c r="F41" s="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28"/>
    </row>
    <row r="42" spans="1:23" s="104" customFormat="1">
      <c r="A42" s="62" t="s">
        <v>251</v>
      </c>
      <c r="B42" s="62" t="s">
        <v>1776</v>
      </c>
      <c r="C42" s="60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28"/>
    </row>
    <row r="43" spans="1:23">
      <c r="A43" s="62" t="s">
        <v>252</v>
      </c>
      <c r="B43" s="62" t="s">
        <v>1777</v>
      </c>
      <c r="C43" s="60"/>
      <c r="D43" s="62"/>
      <c r="E43" s="62"/>
      <c r="F43" s="6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8"/>
    </row>
    <row r="44" spans="1:23">
      <c r="A44" s="2" t="s">
        <v>87</v>
      </c>
      <c r="B44" s="2" t="s">
        <v>308</v>
      </c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8"/>
    </row>
    <row r="45" spans="1:23">
      <c r="A45" s="2" t="s">
        <v>88</v>
      </c>
      <c r="B45" s="2" t="s">
        <v>89</v>
      </c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1"/>
      <c r="R45" s="1"/>
      <c r="S45" s="1"/>
      <c r="T45" s="1"/>
      <c r="U45" s="1"/>
      <c r="V45" s="1"/>
      <c r="W45" s="28"/>
    </row>
    <row r="46" spans="1:23">
      <c r="A46" s="2" t="s">
        <v>90</v>
      </c>
      <c r="B46" s="2" t="s">
        <v>91</v>
      </c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3">
      <c r="A47" s="2" t="s">
        <v>92</v>
      </c>
      <c r="B47" s="2" t="s">
        <v>93</v>
      </c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3">
      <c r="A48" s="1" t="s">
        <v>94</v>
      </c>
      <c r="B48" s="1" t="s">
        <v>1781</v>
      </c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>
      <c r="A49" s="2" t="s">
        <v>1772</v>
      </c>
      <c r="B49" s="2" t="s">
        <v>1773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>
      <c r="A50" s="2" t="s">
        <v>95</v>
      </c>
      <c r="B50" s="2" t="s">
        <v>96</v>
      </c>
      <c r="C50" s="1"/>
      <c r="D50" s="2"/>
      <c r="E50" s="2"/>
      <c r="F50" s="2"/>
      <c r="G50" s="62"/>
      <c r="H50" s="62"/>
      <c r="I50" s="6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>
      <c r="A51" s="62" t="s">
        <v>1782</v>
      </c>
      <c r="B51" s="62" t="s">
        <v>1783</v>
      </c>
      <c r="C51" s="60"/>
      <c r="D51" s="62"/>
      <c r="E51" s="62"/>
      <c r="F51" s="6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>
      <c r="A52" s="1" t="s">
        <v>97</v>
      </c>
      <c r="B52" s="1" t="s">
        <v>98</v>
      </c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>
      <c r="A53" s="2" t="s">
        <v>29</v>
      </c>
      <c r="B53" s="2" t="s">
        <v>307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>
      <c r="A54" s="2" t="s">
        <v>1785</v>
      </c>
      <c r="B54" s="2" t="s">
        <v>1786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D59" s="2"/>
      <c r="E59" s="2"/>
      <c r="F59" s="2"/>
      <c r="G59" s="2"/>
      <c r="H59" s="2"/>
      <c r="I59" s="2"/>
      <c r="J59" s="2"/>
      <c r="K59" s="2"/>
    </row>
    <row r="60" spans="1:22">
      <c r="E60" s="2"/>
      <c r="F60" s="2"/>
      <c r="G60" s="2"/>
      <c r="H60" s="2"/>
      <c r="I60" s="2"/>
      <c r="J60" s="2"/>
      <c r="K60" s="2"/>
    </row>
    <row r="61" spans="1:22">
      <c r="F61" s="2"/>
      <c r="G61" s="2"/>
      <c r="H61" s="2"/>
      <c r="I61" s="2"/>
      <c r="J61" s="2"/>
    </row>
    <row r="62" spans="1:22">
      <c r="H62" s="2"/>
      <c r="I62" s="2"/>
      <c r="J62" s="2"/>
    </row>
    <row r="63" spans="1:22">
      <c r="H63" s="2"/>
      <c r="I63" s="2"/>
      <c r="J63" s="2"/>
    </row>
    <row r="64" spans="1:22">
      <c r="H64" s="2"/>
      <c r="I64" s="2"/>
      <c r="J64" s="2"/>
    </row>
    <row r="65" spans="8:9">
      <c r="H65" s="2"/>
      <c r="I65" s="2"/>
    </row>
    <row r="66" spans="8:9">
      <c r="H66" s="2"/>
    </row>
    <row r="67" spans="8:9">
      <c r="H67" s="2"/>
    </row>
  </sheetData>
  <hyperlinks>
    <hyperlink ref="D11" r:id="rId1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zoomScale="70" zoomScaleNormal="70" workbookViewId="0">
      <selection activeCell="A2" sqref="A2"/>
    </sheetView>
  </sheetViews>
  <sheetFormatPr defaultRowHeight="15"/>
  <cols>
    <col min="2" max="2" width="13.7109375" customWidth="1"/>
    <col min="5" max="5" width="11.140625" customWidth="1"/>
    <col min="16" max="17" width="13.42578125" customWidth="1"/>
    <col min="25" max="25" width="31.85546875" customWidth="1"/>
    <col min="26" max="26" width="33.7109375" customWidth="1"/>
    <col min="27" max="27" width="33.140625" customWidth="1"/>
    <col min="28" max="28" width="27.140625" customWidth="1"/>
    <col min="29" max="29" width="27.140625" style="95" customWidth="1"/>
    <col min="30" max="30" width="27.140625" customWidth="1"/>
    <col min="31" max="31" width="27.140625" style="95" customWidth="1"/>
    <col min="32" max="38" width="27.140625" customWidth="1"/>
  </cols>
  <sheetData>
    <row r="1" spans="1:21">
      <c r="A1" s="354" t="s">
        <v>1779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57"/>
      <c r="T1" s="57"/>
      <c r="U1" s="211"/>
    </row>
    <row r="2" spans="1:21" ht="30">
      <c r="A2" s="81" t="s">
        <v>146</v>
      </c>
      <c r="B2" s="82" t="s">
        <v>174</v>
      </c>
      <c r="C2" s="88" t="s">
        <v>101</v>
      </c>
      <c r="D2" s="82" t="s">
        <v>176</v>
      </c>
      <c r="E2" s="82" t="s">
        <v>169</v>
      </c>
      <c r="F2" s="82" t="s">
        <v>168</v>
      </c>
      <c r="G2" s="82" t="s">
        <v>167</v>
      </c>
      <c r="H2" s="82" t="s">
        <v>130</v>
      </c>
      <c r="I2" s="82" t="s">
        <v>131</v>
      </c>
      <c r="J2" s="82" t="s">
        <v>132</v>
      </c>
      <c r="K2" s="82" t="s">
        <v>133</v>
      </c>
      <c r="L2" s="82" t="s">
        <v>134</v>
      </c>
      <c r="M2" s="82" t="s">
        <v>135</v>
      </c>
      <c r="N2" s="82" t="s">
        <v>136</v>
      </c>
      <c r="O2" s="82" t="s">
        <v>137</v>
      </c>
      <c r="P2" s="82" t="s">
        <v>192</v>
      </c>
      <c r="Q2" s="83" t="s">
        <v>194</v>
      </c>
      <c r="R2" s="82" t="s">
        <v>1761</v>
      </c>
      <c r="S2" s="82" t="s">
        <v>138</v>
      </c>
      <c r="T2" s="82" t="s">
        <v>139</v>
      </c>
      <c r="U2" s="83" t="s">
        <v>140</v>
      </c>
    </row>
    <row r="3" spans="1:21">
      <c r="A3" s="157">
        <v>1</v>
      </c>
      <c r="B3" s="66">
        <v>0</v>
      </c>
      <c r="C3" s="93">
        <v>5.97</v>
      </c>
      <c r="D3" s="50">
        <v>0.44483043405351747</v>
      </c>
      <c r="E3" s="50">
        <v>32.310888243965884</v>
      </c>
      <c r="F3" s="50">
        <v>20.973976033460207</v>
      </c>
      <c r="G3" s="50">
        <v>0</v>
      </c>
      <c r="H3" s="50">
        <v>8.2782122473873478</v>
      </c>
      <c r="I3" s="50">
        <v>2.8637104082150957</v>
      </c>
      <c r="J3" s="50">
        <v>0</v>
      </c>
      <c r="K3" s="50">
        <v>0</v>
      </c>
      <c r="L3" s="50">
        <v>0</v>
      </c>
      <c r="M3" s="50">
        <v>0</v>
      </c>
      <c r="N3" s="50">
        <v>0</v>
      </c>
      <c r="O3" s="50">
        <f>IF(G3="NA","NA",SUM(G3:N3))</f>
        <v>11.141922655602443</v>
      </c>
      <c r="P3" s="50">
        <f>SUM(G3:J3)</f>
        <v>11.141922655602443</v>
      </c>
      <c r="Q3" s="71">
        <f>SUM(K3:N3)</f>
        <v>0</v>
      </c>
      <c r="R3" s="94">
        <v>0</v>
      </c>
      <c r="S3" s="157" t="s">
        <v>88</v>
      </c>
      <c r="T3" s="157" t="s">
        <v>88</v>
      </c>
      <c r="U3" s="163" t="s">
        <v>88</v>
      </c>
    </row>
    <row r="4" spans="1:21">
      <c r="A4" s="157">
        <v>1</v>
      </c>
      <c r="B4" s="66">
        <v>4.8333333331975155</v>
      </c>
      <c r="C4" s="93">
        <v>5.44</v>
      </c>
      <c r="D4" s="50">
        <v>0</v>
      </c>
      <c r="E4" s="50">
        <v>31.869797705149495</v>
      </c>
      <c r="F4" s="50">
        <v>19.930600882162953</v>
      </c>
      <c r="G4" s="50">
        <v>0</v>
      </c>
      <c r="H4" s="50">
        <v>7.9231672154387827</v>
      </c>
      <c r="I4" s="50">
        <v>2.5268304386470772</v>
      </c>
      <c r="J4" s="50">
        <v>0</v>
      </c>
      <c r="K4" s="50">
        <v>0</v>
      </c>
      <c r="L4" s="50">
        <v>0</v>
      </c>
      <c r="M4" s="50">
        <v>0</v>
      </c>
      <c r="N4" s="50">
        <v>0</v>
      </c>
      <c r="O4" s="50">
        <f t="shared" ref="O4:O14" si="0">IF(G4="NA","NA",SUM(G4:N4))</f>
        <v>10.449997654085859</v>
      </c>
      <c r="P4" s="50">
        <f t="shared" ref="P4:P16" si="1">SUM(G4:J4)</f>
        <v>10.449997654085859</v>
      </c>
      <c r="Q4" s="71">
        <f t="shared" ref="Q4:Q16" si="2">SUM(K4:N4)</f>
        <v>0</v>
      </c>
      <c r="R4" s="66">
        <v>367.15838734436295</v>
      </c>
      <c r="S4" s="157" t="s">
        <v>88</v>
      </c>
      <c r="T4" s="157" t="s">
        <v>88</v>
      </c>
      <c r="U4" s="163" t="s">
        <v>88</v>
      </c>
    </row>
    <row r="5" spans="1:21">
      <c r="A5" s="157">
        <v>1</v>
      </c>
      <c r="B5" s="66">
        <v>10.5</v>
      </c>
      <c r="C5" s="93">
        <v>5.15</v>
      </c>
      <c r="D5" s="50">
        <v>0</v>
      </c>
      <c r="E5" s="50">
        <v>31.859945372267404</v>
      </c>
      <c r="F5" s="50">
        <v>19.401040508723536</v>
      </c>
      <c r="G5" s="50">
        <v>0</v>
      </c>
      <c r="H5" s="50">
        <v>8.5518230990043662</v>
      </c>
      <c r="I5" s="50">
        <v>2.4687578759360815</v>
      </c>
      <c r="J5" s="50">
        <v>0</v>
      </c>
      <c r="K5" s="50">
        <v>0</v>
      </c>
      <c r="L5" s="50">
        <v>0</v>
      </c>
      <c r="M5" s="50">
        <v>0</v>
      </c>
      <c r="N5" s="50">
        <v>0</v>
      </c>
      <c r="O5" s="50">
        <f t="shared" si="0"/>
        <v>11.020580974940447</v>
      </c>
      <c r="P5" s="50">
        <f t="shared" si="1"/>
        <v>11.020580974940447</v>
      </c>
      <c r="Q5" s="71">
        <f t="shared" si="2"/>
        <v>0</v>
      </c>
      <c r="R5" s="66">
        <v>786.76797288077785</v>
      </c>
      <c r="S5" s="157">
        <v>0</v>
      </c>
      <c r="T5" s="66">
        <v>99.799085478513661</v>
      </c>
      <c r="U5" s="64">
        <v>0.20091452148634414</v>
      </c>
    </row>
    <row r="6" spans="1:21">
      <c r="A6" s="157">
        <v>1</v>
      </c>
      <c r="B6" s="66">
        <v>24</v>
      </c>
      <c r="C6" s="93">
        <v>5.01</v>
      </c>
      <c r="D6" s="50">
        <v>0</v>
      </c>
      <c r="E6" s="50">
        <v>36.131192593054521</v>
      </c>
      <c r="F6" s="50">
        <v>21.793434289336801</v>
      </c>
      <c r="G6" s="50">
        <v>0</v>
      </c>
      <c r="H6" s="50">
        <v>9.8023050750891585</v>
      </c>
      <c r="I6" s="50">
        <v>2.8225106106713675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f t="shared" si="0"/>
        <v>12.624815685760526</v>
      </c>
      <c r="P6" s="50">
        <f t="shared" si="1"/>
        <v>12.624815685760526</v>
      </c>
      <c r="Q6" s="71">
        <f t="shared" si="2"/>
        <v>0</v>
      </c>
      <c r="R6" s="66">
        <v>812.99357197680388</v>
      </c>
      <c r="S6" s="157" t="s">
        <v>88</v>
      </c>
      <c r="T6" s="157" t="s">
        <v>88</v>
      </c>
      <c r="U6" s="163" t="s">
        <v>88</v>
      </c>
    </row>
    <row r="7" spans="1:21">
      <c r="A7" s="157">
        <v>1</v>
      </c>
      <c r="B7" s="66">
        <v>33.166666666686069</v>
      </c>
      <c r="C7" s="93">
        <v>5</v>
      </c>
      <c r="D7" s="50">
        <v>0</v>
      </c>
      <c r="E7" s="50">
        <v>28.11806037575689</v>
      </c>
      <c r="F7" s="50">
        <v>20.37819014227243</v>
      </c>
      <c r="G7" s="50">
        <v>0</v>
      </c>
      <c r="H7" s="50">
        <v>9.6461068996710289</v>
      </c>
      <c r="I7" s="50">
        <v>3.0377954633373219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f t="shared" si="0"/>
        <v>12.68390236300835</v>
      </c>
      <c r="P7" s="50">
        <f t="shared" si="1"/>
        <v>12.68390236300835</v>
      </c>
      <c r="Q7" s="71">
        <f t="shared" si="2"/>
        <v>0</v>
      </c>
      <c r="R7" s="66">
        <v>865.4447701688556</v>
      </c>
      <c r="S7" s="157" t="s">
        <v>88</v>
      </c>
      <c r="T7" s="157" t="s">
        <v>88</v>
      </c>
      <c r="U7" s="163" t="s">
        <v>88</v>
      </c>
    </row>
    <row r="8" spans="1:21">
      <c r="A8" s="157">
        <v>1</v>
      </c>
      <c r="B8" s="66">
        <v>52.5</v>
      </c>
      <c r="C8" s="93">
        <v>5.0599999999999996</v>
      </c>
      <c r="D8" s="50">
        <v>0</v>
      </c>
      <c r="E8" s="50">
        <v>35.830243116952374</v>
      </c>
      <c r="F8" s="50">
        <v>21.605131701051501</v>
      </c>
      <c r="G8" s="50">
        <v>0</v>
      </c>
      <c r="H8" s="50">
        <v>10.93133064873525</v>
      </c>
      <c r="I8" s="50">
        <v>4.147484926707059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f t="shared" si="0"/>
        <v>15.078815575442309</v>
      </c>
      <c r="P8" s="50">
        <f t="shared" si="1"/>
        <v>15.078815575442309</v>
      </c>
      <c r="Q8" s="71">
        <f t="shared" si="2"/>
        <v>0</v>
      </c>
      <c r="R8" s="66">
        <v>1035.9111642930243</v>
      </c>
      <c r="S8" s="157" t="s">
        <v>88</v>
      </c>
      <c r="T8" s="157" t="s">
        <v>88</v>
      </c>
      <c r="U8" s="163" t="s">
        <v>88</v>
      </c>
    </row>
    <row r="9" spans="1:21">
      <c r="A9" s="57">
        <v>1</v>
      </c>
      <c r="B9" s="73">
        <v>80.25</v>
      </c>
      <c r="C9" s="97">
        <v>5.04</v>
      </c>
      <c r="D9" s="72">
        <v>0</v>
      </c>
      <c r="E9" s="72">
        <v>33.410561162704759</v>
      </c>
      <c r="F9" s="72">
        <v>23.280388603924667</v>
      </c>
      <c r="G9" s="72">
        <v>0</v>
      </c>
      <c r="H9" s="72">
        <v>12.15147726020723</v>
      </c>
      <c r="I9" s="72">
        <v>4.7801216843200738</v>
      </c>
      <c r="J9" s="72">
        <v>0.44423427119186892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17.375833215719172</v>
      </c>
      <c r="P9" s="72">
        <f t="shared" si="1"/>
        <v>17.375833215719172</v>
      </c>
      <c r="Q9" s="74">
        <f t="shared" si="2"/>
        <v>0</v>
      </c>
      <c r="R9" s="73">
        <v>1062.13676338905</v>
      </c>
      <c r="S9" s="57">
        <v>0</v>
      </c>
      <c r="T9" s="73">
        <v>99.794889669838099</v>
      </c>
      <c r="U9" s="126">
        <v>0.20511033016189564</v>
      </c>
    </row>
    <row r="10" spans="1:21" ht="18.75" customHeight="1">
      <c r="A10" s="157">
        <v>2</v>
      </c>
      <c r="B10" s="66">
        <v>0</v>
      </c>
      <c r="C10" s="93">
        <v>5.87</v>
      </c>
      <c r="D10" s="50">
        <v>0</v>
      </c>
      <c r="E10" s="50">
        <v>22.91392283087287</v>
      </c>
      <c r="F10" s="50">
        <v>22.8344787527999</v>
      </c>
      <c r="G10" s="50">
        <v>0</v>
      </c>
      <c r="H10" s="50">
        <v>8.7503737271236517</v>
      </c>
      <c r="I10" s="50">
        <v>2.5340503175153333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f t="shared" si="0"/>
        <v>11.284424044638985</v>
      </c>
      <c r="P10" s="50">
        <f t="shared" si="1"/>
        <v>11.284424044638985</v>
      </c>
      <c r="Q10" s="71">
        <f t="shared" si="2"/>
        <v>0</v>
      </c>
      <c r="R10" s="66">
        <v>0</v>
      </c>
      <c r="S10" s="157" t="s">
        <v>88</v>
      </c>
      <c r="T10" s="157" t="s">
        <v>88</v>
      </c>
      <c r="U10" s="163" t="s">
        <v>88</v>
      </c>
    </row>
    <row r="11" spans="1:21">
      <c r="A11" s="157">
        <v>2</v>
      </c>
      <c r="B11" s="66">
        <v>4.8333333331975155</v>
      </c>
      <c r="C11" s="93">
        <v>5.36</v>
      </c>
      <c r="D11" s="50">
        <v>1.223444010146592</v>
      </c>
      <c r="E11" s="50">
        <v>33.099243080299551</v>
      </c>
      <c r="F11" s="50">
        <v>22.940134153085044</v>
      </c>
      <c r="G11" s="50">
        <v>0</v>
      </c>
      <c r="H11" s="50">
        <v>9.4158704827860955</v>
      </c>
      <c r="I11" s="50">
        <v>2.5737841920017264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f t="shared" si="0"/>
        <v>11.989654674787822</v>
      </c>
      <c r="P11" s="50">
        <f t="shared" si="1"/>
        <v>11.989654674787822</v>
      </c>
      <c r="Q11" s="71">
        <f t="shared" si="2"/>
        <v>0</v>
      </c>
      <c r="R11" s="66">
        <v>236.03039186423331</v>
      </c>
      <c r="S11" s="157" t="s">
        <v>88</v>
      </c>
      <c r="T11" s="157" t="s">
        <v>88</v>
      </c>
      <c r="U11" s="163" t="s">
        <v>88</v>
      </c>
    </row>
    <row r="12" spans="1:21">
      <c r="A12" s="157">
        <v>2</v>
      </c>
      <c r="B12" s="66">
        <v>10.5</v>
      </c>
      <c r="C12" s="93">
        <v>5.0199999999999996</v>
      </c>
      <c r="D12" s="50">
        <v>0</v>
      </c>
      <c r="E12" s="50">
        <v>31.850543152366932</v>
      </c>
      <c r="F12" s="50">
        <v>20.772718718827161</v>
      </c>
      <c r="G12" s="50">
        <v>0</v>
      </c>
      <c r="H12" s="50">
        <v>8.6569567077115899</v>
      </c>
      <c r="I12" s="50">
        <v>2.1567935891527057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f t="shared" si="0"/>
        <v>10.813750296864296</v>
      </c>
      <c r="P12" s="50">
        <f t="shared" si="1"/>
        <v>10.813750296864296</v>
      </c>
      <c r="Q12" s="71">
        <f t="shared" si="2"/>
        <v>0</v>
      </c>
      <c r="R12" s="66">
        <v>734.3167746887259</v>
      </c>
      <c r="S12" s="157">
        <v>0</v>
      </c>
      <c r="T12" s="66">
        <v>99.568848416231759</v>
      </c>
      <c r="U12" s="64">
        <v>0.4311515837682503</v>
      </c>
    </row>
    <row r="13" spans="1:21">
      <c r="A13" s="157">
        <v>2</v>
      </c>
      <c r="B13" s="66">
        <v>24</v>
      </c>
      <c r="C13" s="93">
        <v>4.92</v>
      </c>
      <c r="D13" s="50">
        <v>0</v>
      </c>
      <c r="E13" s="50">
        <v>35.522577758605408</v>
      </c>
      <c r="F13" s="50">
        <v>22.380143701103645</v>
      </c>
      <c r="G13" s="50">
        <v>0</v>
      </c>
      <c r="H13" s="50">
        <v>10.140873924806579</v>
      </c>
      <c r="I13" s="50">
        <v>2.7356820516815108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f t="shared" si="0"/>
        <v>12.87655597648809</v>
      </c>
      <c r="P13" s="50">
        <f t="shared" si="1"/>
        <v>12.87655597648809</v>
      </c>
      <c r="Q13" s="71">
        <f t="shared" si="2"/>
        <v>0</v>
      </c>
      <c r="R13" s="66">
        <v>760.54237378475193</v>
      </c>
      <c r="S13" s="157" t="s">
        <v>88</v>
      </c>
      <c r="T13" s="157" t="s">
        <v>88</v>
      </c>
      <c r="U13" s="163" t="s">
        <v>88</v>
      </c>
    </row>
    <row r="14" spans="1:21">
      <c r="A14" s="157">
        <v>2</v>
      </c>
      <c r="B14" s="66">
        <v>33.166666666686069</v>
      </c>
      <c r="C14" s="93">
        <v>4.91</v>
      </c>
      <c r="D14" s="50">
        <v>0</v>
      </c>
      <c r="E14" s="50">
        <v>29.77531169119117</v>
      </c>
      <c r="F14" s="50">
        <v>22.240654882300063</v>
      </c>
      <c r="G14" s="50">
        <v>0</v>
      </c>
      <c r="H14" s="50">
        <v>10.372913773748056</v>
      </c>
      <c r="I14" s="50">
        <v>3.1041761737700329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f t="shared" si="0"/>
        <v>13.477089947518088</v>
      </c>
      <c r="P14" s="50">
        <f t="shared" si="1"/>
        <v>13.477089947518088</v>
      </c>
      <c r="Q14" s="71">
        <f t="shared" si="2"/>
        <v>0</v>
      </c>
      <c r="R14" s="66">
        <v>865.4447701688556</v>
      </c>
      <c r="S14" s="157" t="s">
        <v>88</v>
      </c>
      <c r="T14" s="157" t="s">
        <v>88</v>
      </c>
      <c r="U14" s="163" t="s">
        <v>88</v>
      </c>
    </row>
    <row r="15" spans="1:21">
      <c r="A15" s="157">
        <v>2</v>
      </c>
      <c r="B15" s="66">
        <v>52.5</v>
      </c>
      <c r="C15" s="93">
        <v>4.93</v>
      </c>
      <c r="D15" s="50">
        <v>0</v>
      </c>
      <c r="E15" s="50">
        <v>27.472519516761398</v>
      </c>
      <c r="F15" s="50">
        <v>16.184515998525008</v>
      </c>
      <c r="G15" s="50">
        <v>0</v>
      </c>
      <c r="H15" s="50">
        <v>7.0399707073764857</v>
      </c>
      <c r="I15" s="50">
        <v>2.7643608976930776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f>IF(G15="NA","NA",SUM(G15:N15))</f>
        <v>9.8043316050695637</v>
      </c>
      <c r="P15" s="50">
        <f t="shared" si="1"/>
        <v>9.8043316050695637</v>
      </c>
      <c r="Q15" s="71">
        <f t="shared" si="2"/>
        <v>0</v>
      </c>
      <c r="R15" s="66">
        <v>1022.7983647450112</v>
      </c>
      <c r="S15" s="157" t="s">
        <v>88</v>
      </c>
      <c r="T15" s="157" t="s">
        <v>88</v>
      </c>
      <c r="U15" s="163" t="s">
        <v>88</v>
      </c>
    </row>
    <row r="16" spans="1:21">
      <c r="A16" s="157">
        <v>2</v>
      </c>
      <c r="B16" s="66">
        <v>80.25</v>
      </c>
      <c r="C16" s="93">
        <v>4.93</v>
      </c>
      <c r="D16" s="50">
        <v>0</v>
      </c>
      <c r="E16" s="50">
        <v>34.252637274110874</v>
      </c>
      <c r="F16" s="50">
        <v>21.789878936767121</v>
      </c>
      <c r="G16" s="50">
        <v>0</v>
      </c>
      <c r="H16" s="50">
        <v>10.681584676258872</v>
      </c>
      <c r="I16" s="50">
        <v>3.8296461209924888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f t="shared" ref="O16" si="3">IF(G16="NA","NA",SUM(G16:N16))</f>
        <v>14.511230797251361</v>
      </c>
      <c r="P16" s="50">
        <f t="shared" si="1"/>
        <v>14.511230797251361</v>
      </c>
      <c r="Q16" s="71">
        <f t="shared" si="2"/>
        <v>0</v>
      </c>
      <c r="R16" s="66">
        <v>1022.7983647450112</v>
      </c>
      <c r="S16" s="157">
        <v>0</v>
      </c>
      <c r="T16" s="66">
        <v>99.451355347490747</v>
      </c>
      <c r="U16" s="64">
        <v>0.54864465250924244</v>
      </c>
    </row>
    <row r="17" spans="1:21">
      <c r="A17" s="128"/>
      <c r="B17" s="128"/>
      <c r="C17" s="205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235"/>
      <c r="R17" s="128"/>
      <c r="S17" s="128"/>
      <c r="T17" s="128"/>
      <c r="U17" s="235"/>
    </row>
    <row r="18" spans="1:21">
      <c r="A18" s="12" t="s">
        <v>241</v>
      </c>
      <c r="B18" s="24"/>
      <c r="C18" s="93">
        <f t="shared" ref="C18:R18" si="4">AVERAGE(C3,C10)</f>
        <v>5.92</v>
      </c>
      <c r="D18" s="48">
        <f t="shared" si="4"/>
        <v>0.22241521702675873</v>
      </c>
      <c r="E18" s="48">
        <f t="shared" si="4"/>
        <v>27.612405537419377</v>
      </c>
      <c r="F18" s="48">
        <f t="shared" si="4"/>
        <v>21.904227393130054</v>
      </c>
      <c r="G18" s="48">
        <f t="shared" si="4"/>
        <v>0</v>
      </c>
      <c r="H18" s="48">
        <f t="shared" si="4"/>
        <v>8.5142929872554998</v>
      </c>
      <c r="I18" s="48">
        <f t="shared" si="4"/>
        <v>2.6988803628652143</v>
      </c>
      <c r="J18" s="48">
        <f t="shared" si="4"/>
        <v>0</v>
      </c>
      <c r="K18" s="48">
        <f t="shared" si="4"/>
        <v>0</v>
      </c>
      <c r="L18" s="48">
        <f t="shared" si="4"/>
        <v>0</v>
      </c>
      <c r="M18" s="48">
        <f t="shared" si="4"/>
        <v>0</v>
      </c>
      <c r="N18" s="48">
        <f t="shared" si="4"/>
        <v>0</v>
      </c>
      <c r="O18" s="48">
        <f t="shared" si="4"/>
        <v>11.213173350120714</v>
      </c>
      <c r="P18" s="48">
        <f t="shared" si="4"/>
        <v>11.213173350120714</v>
      </c>
      <c r="Q18" s="99">
        <f t="shared" si="4"/>
        <v>0</v>
      </c>
      <c r="R18" s="66">
        <f t="shared" si="4"/>
        <v>0</v>
      </c>
      <c r="S18" s="50" t="s">
        <v>88</v>
      </c>
      <c r="T18" s="50" t="s">
        <v>88</v>
      </c>
      <c r="U18" s="71" t="s">
        <v>88</v>
      </c>
    </row>
    <row r="19" spans="1:21">
      <c r="A19" s="60"/>
      <c r="B19" s="24"/>
      <c r="C19" s="93">
        <f t="shared" ref="C19:R19" si="5">AVERAGE(C4,C11)</f>
        <v>5.4</v>
      </c>
      <c r="D19" s="48">
        <f t="shared" si="5"/>
        <v>0.61172200507329599</v>
      </c>
      <c r="E19" s="48">
        <f t="shared" si="5"/>
        <v>32.484520392724519</v>
      </c>
      <c r="F19" s="48">
        <f t="shared" si="5"/>
        <v>21.435367517623998</v>
      </c>
      <c r="G19" s="48">
        <f t="shared" si="5"/>
        <v>0</v>
      </c>
      <c r="H19" s="48">
        <f t="shared" si="5"/>
        <v>8.6695188491124391</v>
      </c>
      <c r="I19" s="48">
        <f t="shared" si="5"/>
        <v>2.5503073153244018</v>
      </c>
      <c r="J19" s="48">
        <f t="shared" si="5"/>
        <v>0</v>
      </c>
      <c r="K19" s="48">
        <f t="shared" si="5"/>
        <v>0</v>
      </c>
      <c r="L19" s="48">
        <f t="shared" si="5"/>
        <v>0</v>
      </c>
      <c r="M19" s="48">
        <f t="shared" si="5"/>
        <v>0</v>
      </c>
      <c r="N19" s="48">
        <f t="shared" si="5"/>
        <v>0</v>
      </c>
      <c r="O19" s="48">
        <f t="shared" si="5"/>
        <v>11.21982616443684</v>
      </c>
      <c r="P19" s="48">
        <f t="shared" si="5"/>
        <v>11.21982616443684</v>
      </c>
      <c r="Q19" s="99">
        <f t="shared" si="5"/>
        <v>0</v>
      </c>
      <c r="R19" s="66">
        <f t="shared" si="5"/>
        <v>301.59438960429816</v>
      </c>
      <c r="S19" s="50" t="s">
        <v>88</v>
      </c>
      <c r="T19" s="50" t="s">
        <v>88</v>
      </c>
      <c r="U19" s="71" t="s">
        <v>88</v>
      </c>
    </row>
    <row r="20" spans="1:21">
      <c r="A20" s="60"/>
      <c r="B20" s="24"/>
      <c r="C20" s="93">
        <f t="shared" ref="C20:R20" si="6">AVERAGE(C5,C12)</f>
        <v>5.085</v>
      </c>
      <c r="D20" s="48">
        <f t="shared" si="6"/>
        <v>0</v>
      </c>
      <c r="E20" s="48">
        <f t="shared" si="6"/>
        <v>31.855244262317168</v>
      </c>
      <c r="F20" s="48">
        <f t="shared" si="6"/>
        <v>20.086879613775348</v>
      </c>
      <c r="G20" s="48">
        <f t="shared" si="6"/>
        <v>0</v>
      </c>
      <c r="H20" s="48">
        <f t="shared" si="6"/>
        <v>8.604389903357978</v>
      </c>
      <c r="I20" s="48">
        <f t="shared" si="6"/>
        <v>2.3127757325443934</v>
      </c>
      <c r="J20" s="48">
        <f t="shared" si="6"/>
        <v>0</v>
      </c>
      <c r="K20" s="48">
        <f t="shared" si="6"/>
        <v>0</v>
      </c>
      <c r="L20" s="48">
        <f t="shared" si="6"/>
        <v>0</v>
      </c>
      <c r="M20" s="48">
        <f t="shared" si="6"/>
        <v>0</v>
      </c>
      <c r="N20" s="48">
        <f t="shared" si="6"/>
        <v>0</v>
      </c>
      <c r="O20" s="48">
        <f t="shared" si="6"/>
        <v>10.917165635902371</v>
      </c>
      <c r="P20" s="48">
        <f t="shared" si="6"/>
        <v>10.917165635902371</v>
      </c>
      <c r="Q20" s="99">
        <f t="shared" si="6"/>
        <v>0</v>
      </c>
      <c r="R20" s="66">
        <f t="shared" si="6"/>
        <v>760.54237378475182</v>
      </c>
      <c r="S20" s="66">
        <f t="shared" ref="S20:U20" si="7">AVERAGE(S5,S12)</f>
        <v>0</v>
      </c>
      <c r="T20" s="66">
        <f t="shared" si="7"/>
        <v>99.68396694737271</v>
      </c>
      <c r="U20" s="64">
        <f t="shared" si="7"/>
        <v>0.3160330526272972</v>
      </c>
    </row>
    <row r="21" spans="1:21">
      <c r="A21" s="60"/>
      <c r="B21" s="24"/>
      <c r="C21" s="93">
        <f t="shared" ref="C21:R21" si="8">AVERAGE(C6,C13)</f>
        <v>4.9649999999999999</v>
      </c>
      <c r="D21" s="48">
        <f t="shared" si="8"/>
        <v>0</v>
      </c>
      <c r="E21" s="48">
        <f t="shared" si="8"/>
        <v>35.826885175829965</v>
      </c>
      <c r="F21" s="48">
        <f t="shared" si="8"/>
        <v>22.086788995220225</v>
      </c>
      <c r="G21" s="48">
        <f t="shared" si="8"/>
        <v>0</v>
      </c>
      <c r="H21" s="48">
        <f t="shared" si="8"/>
        <v>9.9715894999478678</v>
      </c>
      <c r="I21" s="48">
        <f t="shared" si="8"/>
        <v>2.7790963311764392</v>
      </c>
      <c r="J21" s="48">
        <f t="shared" si="8"/>
        <v>0</v>
      </c>
      <c r="K21" s="48">
        <f t="shared" si="8"/>
        <v>0</v>
      </c>
      <c r="L21" s="48">
        <f t="shared" si="8"/>
        <v>0</v>
      </c>
      <c r="M21" s="48">
        <f t="shared" si="8"/>
        <v>0</v>
      </c>
      <c r="N21" s="48">
        <f t="shared" si="8"/>
        <v>0</v>
      </c>
      <c r="O21" s="48">
        <f t="shared" si="8"/>
        <v>12.750685831124308</v>
      </c>
      <c r="P21" s="48">
        <f t="shared" si="8"/>
        <v>12.750685831124308</v>
      </c>
      <c r="Q21" s="99">
        <f t="shared" si="8"/>
        <v>0</v>
      </c>
      <c r="R21" s="66">
        <f t="shared" si="8"/>
        <v>786.76797288077796</v>
      </c>
      <c r="S21" s="66" t="s">
        <v>88</v>
      </c>
      <c r="T21" s="66" t="s">
        <v>88</v>
      </c>
      <c r="U21" s="64" t="s">
        <v>88</v>
      </c>
    </row>
    <row r="22" spans="1:21">
      <c r="A22" s="60"/>
      <c r="B22" s="24"/>
      <c r="C22" s="93">
        <f t="shared" ref="C22:R22" si="9">AVERAGE(C7,C14)</f>
        <v>4.9550000000000001</v>
      </c>
      <c r="D22" s="48">
        <f t="shared" si="9"/>
        <v>0</v>
      </c>
      <c r="E22" s="48">
        <f t="shared" si="9"/>
        <v>28.94668603347403</v>
      </c>
      <c r="F22" s="48">
        <f t="shared" si="9"/>
        <v>21.309422512286247</v>
      </c>
      <c r="G22" s="48">
        <f t="shared" si="9"/>
        <v>0</v>
      </c>
      <c r="H22" s="48">
        <f t="shared" si="9"/>
        <v>10.009510336709543</v>
      </c>
      <c r="I22" s="48">
        <f t="shared" si="9"/>
        <v>3.0709858185536776</v>
      </c>
      <c r="J22" s="48">
        <f t="shared" si="9"/>
        <v>0</v>
      </c>
      <c r="K22" s="48">
        <f t="shared" si="9"/>
        <v>0</v>
      </c>
      <c r="L22" s="48">
        <f t="shared" si="9"/>
        <v>0</v>
      </c>
      <c r="M22" s="48">
        <f t="shared" si="9"/>
        <v>0</v>
      </c>
      <c r="N22" s="48">
        <f t="shared" si="9"/>
        <v>0</v>
      </c>
      <c r="O22" s="48">
        <f t="shared" si="9"/>
        <v>13.080496155263219</v>
      </c>
      <c r="P22" s="48">
        <f t="shared" si="9"/>
        <v>13.080496155263219</v>
      </c>
      <c r="Q22" s="99">
        <f t="shared" si="9"/>
        <v>0</v>
      </c>
      <c r="R22" s="66">
        <f t="shared" si="9"/>
        <v>865.4447701688556</v>
      </c>
      <c r="S22" s="66" t="s">
        <v>88</v>
      </c>
      <c r="T22" s="66" t="s">
        <v>88</v>
      </c>
      <c r="U22" s="64" t="s">
        <v>88</v>
      </c>
    </row>
    <row r="23" spans="1:21">
      <c r="A23" s="345"/>
      <c r="B23" s="24"/>
      <c r="C23" s="93">
        <f t="shared" ref="C23:R23" si="10">AVERAGE(C8,C15)</f>
        <v>4.9949999999999992</v>
      </c>
      <c r="D23" s="48">
        <f t="shared" si="10"/>
        <v>0</v>
      </c>
      <c r="E23" s="48">
        <f t="shared" si="10"/>
        <v>31.651381316856884</v>
      </c>
      <c r="F23" s="48">
        <f t="shared" si="10"/>
        <v>18.894823849788253</v>
      </c>
      <c r="G23" s="48">
        <f t="shared" si="10"/>
        <v>0</v>
      </c>
      <c r="H23" s="48">
        <f t="shared" si="10"/>
        <v>8.9856506780558671</v>
      </c>
      <c r="I23" s="48">
        <f t="shared" si="10"/>
        <v>3.4559229122000685</v>
      </c>
      <c r="J23" s="48">
        <f t="shared" si="10"/>
        <v>0</v>
      </c>
      <c r="K23" s="48">
        <f t="shared" si="10"/>
        <v>0</v>
      </c>
      <c r="L23" s="48">
        <f t="shared" si="10"/>
        <v>0</v>
      </c>
      <c r="M23" s="48">
        <f t="shared" si="10"/>
        <v>0</v>
      </c>
      <c r="N23" s="48">
        <f t="shared" si="10"/>
        <v>0</v>
      </c>
      <c r="O23" s="48">
        <f t="shared" si="10"/>
        <v>12.441573590255937</v>
      </c>
      <c r="P23" s="48">
        <f t="shared" si="10"/>
        <v>12.441573590255937</v>
      </c>
      <c r="Q23" s="99">
        <f t="shared" si="10"/>
        <v>0</v>
      </c>
      <c r="R23" s="66">
        <f t="shared" si="10"/>
        <v>1029.3547645190179</v>
      </c>
      <c r="S23" s="66" t="s">
        <v>88</v>
      </c>
      <c r="T23" s="66" t="s">
        <v>88</v>
      </c>
      <c r="U23" s="64" t="s">
        <v>88</v>
      </c>
    </row>
    <row r="24" spans="1:21">
      <c r="A24" s="348"/>
      <c r="B24" s="356"/>
      <c r="C24" s="453">
        <f t="shared" ref="C24:R24" si="11">AVERAGE(C9,C16)</f>
        <v>4.9849999999999994</v>
      </c>
      <c r="D24" s="347">
        <f t="shared" si="11"/>
        <v>0</v>
      </c>
      <c r="E24" s="347">
        <f t="shared" si="11"/>
        <v>33.831599218407817</v>
      </c>
      <c r="F24" s="347">
        <f t="shared" si="11"/>
        <v>22.535133770345894</v>
      </c>
      <c r="G24" s="347">
        <f t="shared" si="11"/>
        <v>0</v>
      </c>
      <c r="H24" s="347">
        <f t="shared" si="11"/>
        <v>11.416530968233051</v>
      </c>
      <c r="I24" s="347">
        <f t="shared" si="11"/>
        <v>4.3048839026562815</v>
      </c>
      <c r="J24" s="347">
        <f t="shared" si="11"/>
        <v>0.22211713559593446</v>
      </c>
      <c r="K24" s="347">
        <f t="shared" si="11"/>
        <v>0</v>
      </c>
      <c r="L24" s="347">
        <f t="shared" si="11"/>
        <v>0</v>
      </c>
      <c r="M24" s="347">
        <f t="shared" si="11"/>
        <v>0</v>
      </c>
      <c r="N24" s="347">
        <f t="shared" si="11"/>
        <v>0</v>
      </c>
      <c r="O24" s="347">
        <f t="shared" si="11"/>
        <v>15.943532006485267</v>
      </c>
      <c r="P24" s="347">
        <f t="shared" si="11"/>
        <v>15.943532006485267</v>
      </c>
      <c r="Q24" s="357">
        <f t="shared" si="11"/>
        <v>0</v>
      </c>
      <c r="R24" s="358">
        <f t="shared" si="11"/>
        <v>1042.4675640670307</v>
      </c>
      <c r="S24" s="358">
        <f t="shared" ref="S24:U24" si="12">AVERAGE(S9,S16)</f>
        <v>0</v>
      </c>
      <c r="T24" s="358">
        <f t="shared" si="12"/>
        <v>99.623122508664423</v>
      </c>
      <c r="U24" s="359">
        <f t="shared" si="12"/>
        <v>0.37687749133556903</v>
      </c>
    </row>
    <row r="25" spans="1:21">
      <c r="A25" s="12" t="s">
        <v>242</v>
      </c>
      <c r="B25" s="24"/>
      <c r="C25" s="93">
        <f t="shared" ref="C25:R25" si="13">_xlfn.STDEV.S(C3,C10)</f>
        <v>7.0710678118654502E-2</v>
      </c>
      <c r="D25" s="48">
        <f t="shared" si="13"/>
        <v>0.31454261639739756</v>
      </c>
      <c r="E25" s="48">
        <f t="shared" si="13"/>
        <v>6.6446579661735283</v>
      </c>
      <c r="F25" s="48">
        <f t="shared" si="13"/>
        <v>1.3155740892611083</v>
      </c>
      <c r="G25" s="48">
        <f t="shared" si="13"/>
        <v>0</v>
      </c>
      <c r="H25" s="48">
        <f t="shared" si="13"/>
        <v>0.33386858413661508</v>
      </c>
      <c r="I25" s="48">
        <f t="shared" si="13"/>
        <v>0.23310488562037432</v>
      </c>
      <c r="J25" s="48">
        <f t="shared" si="13"/>
        <v>0</v>
      </c>
      <c r="K25" s="48">
        <f t="shared" si="13"/>
        <v>0</v>
      </c>
      <c r="L25" s="48">
        <f t="shared" si="13"/>
        <v>0</v>
      </c>
      <c r="M25" s="48">
        <f t="shared" si="13"/>
        <v>0</v>
      </c>
      <c r="N25" s="48">
        <f t="shared" si="13"/>
        <v>0</v>
      </c>
      <c r="O25" s="48">
        <f t="shared" si="13"/>
        <v>0.10076369851624171</v>
      </c>
      <c r="P25" s="48">
        <f t="shared" si="13"/>
        <v>0.10076369851624171</v>
      </c>
      <c r="Q25" s="99">
        <f t="shared" si="13"/>
        <v>0</v>
      </c>
      <c r="R25" s="66">
        <f t="shared" si="13"/>
        <v>0</v>
      </c>
      <c r="S25" s="66" t="s">
        <v>88</v>
      </c>
      <c r="T25" s="66" t="s">
        <v>88</v>
      </c>
      <c r="U25" s="64" t="s">
        <v>88</v>
      </c>
    </row>
    <row r="26" spans="1:21">
      <c r="A26" s="60"/>
      <c r="B26" s="24"/>
      <c r="C26" s="93">
        <f t="shared" ref="C26:R26" si="14">_xlfn.STDEV.S(C4,C11)</f>
        <v>5.6568542494923851E-2</v>
      </c>
      <c r="D26" s="48">
        <f t="shared" si="14"/>
        <v>0.86510555597671845</v>
      </c>
      <c r="E26" s="48">
        <f t="shared" si="14"/>
        <v>0.86934916186704414</v>
      </c>
      <c r="F26" s="48">
        <f t="shared" si="14"/>
        <v>2.1280613840755418</v>
      </c>
      <c r="G26" s="48">
        <f t="shared" si="14"/>
        <v>0</v>
      </c>
      <c r="H26" s="48">
        <f t="shared" si="14"/>
        <v>1.0555006026406009</v>
      </c>
      <c r="I26" s="48">
        <f t="shared" si="14"/>
        <v>3.3201317399233009E-2</v>
      </c>
      <c r="J26" s="48">
        <f t="shared" si="14"/>
        <v>0</v>
      </c>
      <c r="K26" s="48">
        <f t="shared" si="14"/>
        <v>0</v>
      </c>
      <c r="L26" s="48">
        <f t="shared" si="14"/>
        <v>0</v>
      </c>
      <c r="M26" s="48">
        <f t="shared" si="14"/>
        <v>0</v>
      </c>
      <c r="N26" s="48">
        <f t="shared" si="14"/>
        <v>0</v>
      </c>
      <c r="O26" s="48">
        <f t="shared" si="14"/>
        <v>1.0887019200398345</v>
      </c>
      <c r="P26" s="48">
        <f t="shared" si="14"/>
        <v>1.0887019200398345</v>
      </c>
      <c r="Q26" s="99">
        <f t="shared" si="14"/>
        <v>0</v>
      </c>
      <c r="R26" s="66">
        <f t="shared" si="14"/>
        <v>92.721494807398415</v>
      </c>
      <c r="S26" s="66" t="s">
        <v>88</v>
      </c>
      <c r="T26" s="66" t="s">
        <v>88</v>
      </c>
      <c r="U26" s="64" t="s">
        <v>88</v>
      </c>
    </row>
    <row r="27" spans="1:21">
      <c r="A27" s="60"/>
      <c r="B27" s="24"/>
      <c r="C27" s="93">
        <f t="shared" ref="C27:R27" si="15">_xlfn.STDEV.S(C5,C12)</f>
        <v>9.1923881554251727E-2</v>
      </c>
      <c r="D27" s="48">
        <f t="shared" si="15"/>
        <v>0</v>
      </c>
      <c r="E27" s="48">
        <f t="shared" si="15"/>
        <v>6.6483734498313032E-3</v>
      </c>
      <c r="F27" s="48">
        <f t="shared" si="15"/>
        <v>0.96992296397009869</v>
      </c>
      <c r="G27" s="48">
        <f t="shared" si="15"/>
        <v>0</v>
      </c>
      <c r="H27" s="48">
        <f t="shared" si="15"/>
        <v>7.4340687647490911E-2</v>
      </c>
      <c r="I27" s="48">
        <f t="shared" si="15"/>
        <v>0.22059206267254991</v>
      </c>
      <c r="J27" s="48">
        <f t="shared" si="15"/>
        <v>0</v>
      </c>
      <c r="K27" s="48">
        <f t="shared" si="15"/>
        <v>0</v>
      </c>
      <c r="L27" s="48">
        <f t="shared" si="15"/>
        <v>0</v>
      </c>
      <c r="M27" s="48">
        <f t="shared" si="15"/>
        <v>0</v>
      </c>
      <c r="N27" s="48">
        <f t="shared" si="15"/>
        <v>0</v>
      </c>
      <c r="O27" s="48">
        <f t="shared" si="15"/>
        <v>0.14625137502505869</v>
      </c>
      <c r="P27" s="48">
        <f t="shared" si="15"/>
        <v>0.14625137502505869</v>
      </c>
      <c r="Q27" s="99">
        <f t="shared" si="15"/>
        <v>0</v>
      </c>
      <c r="R27" s="66">
        <f t="shared" si="15"/>
        <v>37.088597922959515</v>
      </c>
      <c r="S27" s="66">
        <f t="shared" ref="S27:U27" si="16">_xlfn.STDEV.S(S5,S12)</f>
        <v>0</v>
      </c>
      <c r="T27" s="66">
        <f t="shared" si="16"/>
        <v>0.16280218802000185</v>
      </c>
      <c r="U27" s="64">
        <f t="shared" si="16"/>
        <v>0.16280218802000548</v>
      </c>
    </row>
    <row r="28" spans="1:21">
      <c r="A28" s="60"/>
      <c r="B28" s="24"/>
      <c r="C28" s="93">
        <f t="shared" ref="C28:R28" si="17">_xlfn.STDEV.S(C6,C13)</f>
        <v>6.3639610306789177E-2</v>
      </c>
      <c r="D28" s="48">
        <f t="shared" si="17"/>
        <v>0</v>
      </c>
      <c r="E28" s="48">
        <f t="shared" si="17"/>
        <v>0.4303556765696962</v>
      </c>
      <c r="F28" s="48">
        <f t="shared" si="17"/>
        <v>0.41486620364630555</v>
      </c>
      <c r="G28" s="48">
        <f t="shared" si="17"/>
        <v>0</v>
      </c>
      <c r="H28" s="48">
        <f t="shared" si="17"/>
        <v>0.23940432953371707</v>
      </c>
      <c r="I28" s="48">
        <f t="shared" si="17"/>
        <v>6.1397062862383875E-2</v>
      </c>
      <c r="J28" s="48">
        <f t="shared" si="17"/>
        <v>0</v>
      </c>
      <c r="K28" s="48">
        <f t="shared" si="17"/>
        <v>0</v>
      </c>
      <c r="L28" s="48">
        <f t="shared" si="17"/>
        <v>0</v>
      </c>
      <c r="M28" s="48">
        <f t="shared" si="17"/>
        <v>0</v>
      </c>
      <c r="N28" s="48">
        <f t="shared" si="17"/>
        <v>0</v>
      </c>
      <c r="O28" s="48">
        <f t="shared" si="17"/>
        <v>0.17800726667133385</v>
      </c>
      <c r="P28" s="48">
        <f t="shared" si="17"/>
        <v>0.17800726667133385</v>
      </c>
      <c r="Q28" s="99">
        <f t="shared" si="17"/>
        <v>0</v>
      </c>
      <c r="R28" s="66">
        <f t="shared" si="17"/>
        <v>37.088597922959515</v>
      </c>
      <c r="S28" s="50" t="s">
        <v>88</v>
      </c>
      <c r="T28" s="50" t="s">
        <v>88</v>
      </c>
      <c r="U28" s="71" t="s">
        <v>88</v>
      </c>
    </row>
    <row r="29" spans="1:21">
      <c r="A29" s="60"/>
      <c r="B29" s="24"/>
      <c r="C29" s="93">
        <f t="shared" ref="C29:R29" si="18">_xlfn.STDEV.S(C7,C14)</f>
        <v>6.3639610306789177E-2</v>
      </c>
      <c r="D29" s="48">
        <f t="shared" si="18"/>
        <v>0</v>
      </c>
      <c r="E29" s="48">
        <f t="shared" si="18"/>
        <v>1.1718536432739055</v>
      </c>
      <c r="F29" s="48">
        <f t="shared" si="18"/>
        <v>1.3169614473943796</v>
      </c>
      <c r="G29" s="48">
        <f t="shared" si="18"/>
        <v>0</v>
      </c>
      <c r="H29" s="48">
        <f t="shared" si="18"/>
        <v>0.51393006927286333</v>
      </c>
      <c r="I29" s="48">
        <f t="shared" si="18"/>
        <v>4.6938250486950536E-2</v>
      </c>
      <c r="J29" s="48">
        <f t="shared" si="18"/>
        <v>0</v>
      </c>
      <c r="K29" s="48">
        <f t="shared" si="18"/>
        <v>0</v>
      </c>
      <c r="L29" s="48">
        <f t="shared" si="18"/>
        <v>0</v>
      </c>
      <c r="M29" s="48">
        <f t="shared" si="18"/>
        <v>0</v>
      </c>
      <c r="N29" s="48">
        <f t="shared" si="18"/>
        <v>0</v>
      </c>
      <c r="O29" s="48">
        <f t="shared" si="18"/>
        <v>0.56086831975981355</v>
      </c>
      <c r="P29" s="48">
        <f t="shared" si="18"/>
        <v>0.56086831975981355</v>
      </c>
      <c r="Q29" s="99">
        <f t="shared" si="18"/>
        <v>0</v>
      </c>
      <c r="R29" s="66">
        <f t="shared" si="18"/>
        <v>0</v>
      </c>
      <c r="S29" s="50" t="s">
        <v>88</v>
      </c>
      <c r="T29" s="50" t="s">
        <v>88</v>
      </c>
      <c r="U29" s="71" t="s">
        <v>88</v>
      </c>
    </row>
    <row r="30" spans="1:21">
      <c r="A30" s="60"/>
      <c r="B30" s="24"/>
      <c r="C30" s="93">
        <f t="shared" ref="C30:R30" si="19">_xlfn.STDEV.S(C8,C15)</f>
        <v>9.1923881554251102E-2</v>
      </c>
      <c r="D30" s="48">
        <f t="shared" si="19"/>
        <v>0</v>
      </c>
      <c r="E30" s="48">
        <f t="shared" si="19"/>
        <v>5.9098030329779103</v>
      </c>
      <c r="F30" s="48">
        <f t="shared" si="19"/>
        <v>3.8329541214627909</v>
      </c>
      <c r="G30" s="48">
        <f t="shared" si="19"/>
        <v>0</v>
      </c>
      <c r="H30" s="48">
        <f t="shared" si="19"/>
        <v>2.7516070025724719</v>
      </c>
      <c r="I30" s="48">
        <f t="shared" si="19"/>
        <v>0.97801638013784531</v>
      </c>
      <c r="J30" s="48">
        <f t="shared" si="19"/>
        <v>0</v>
      </c>
      <c r="K30" s="48">
        <f t="shared" si="19"/>
        <v>0</v>
      </c>
      <c r="L30" s="48">
        <f t="shared" si="19"/>
        <v>0</v>
      </c>
      <c r="M30" s="48">
        <f t="shared" si="19"/>
        <v>0</v>
      </c>
      <c r="N30" s="48">
        <f t="shared" si="19"/>
        <v>0</v>
      </c>
      <c r="O30" s="48">
        <f t="shared" si="19"/>
        <v>3.7296233827103165</v>
      </c>
      <c r="P30" s="48">
        <f t="shared" si="19"/>
        <v>3.7296233827103165</v>
      </c>
      <c r="Q30" s="99">
        <f t="shared" si="19"/>
        <v>0</v>
      </c>
      <c r="R30" s="66">
        <f t="shared" si="19"/>
        <v>9.2721494807399392</v>
      </c>
      <c r="S30" s="50" t="s">
        <v>88</v>
      </c>
      <c r="T30" s="50" t="s">
        <v>88</v>
      </c>
      <c r="U30" s="71" t="s">
        <v>88</v>
      </c>
    </row>
    <row r="31" spans="1:21">
      <c r="A31" s="20"/>
      <c r="B31" s="21"/>
      <c r="C31" s="97">
        <f t="shared" ref="C31:R31" si="20">_xlfn.STDEV.S(C9,C16)</f>
        <v>7.7781745930520452E-2</v>
      </c>
      <c r="D31" s="214">
        <f t="shared" si="20"/>
        <v>0</v>
      </c>
      <c r="E31" s="214">
        <f t="shared" si="20"/>
        <v>0.59543772865046263</v>
      </c>
      <c r="F31" s="214">
        <f t="shared" si="20"/>
        <v>1.053949493071205</v>
      </c>
      <c r="G31" s="214">
        <f t="shared" si="20"/>
        <v>0</v>
      </c>
      <c r="H31" s="214">
        <f t="shared" si="20"/>
        <v>1.0393710137257004</v>
      </c>
      <c r="I31" s="214">
        <f t="shared" si="20"/>
        <v>0.67208771618103424</v>
      </c>
      <c r="J31" s="214">
        <f t="shared" si="20"/>
        <v>0.31412106559523428</v>
      </c>
      <c r="K31" s="214">
        <f t="shared" si="20"/>
        <v>0</v>
      </c>
      <c r="L31" s="214">
        <f t="shared" si="20"/>
        <v>0</v>
      </c>
      <c r="M31" s="214">
        <f t="shared" si="20"/>
        <v>0</v>
      </c>
      <c r="N31" s="214">
        <f t="shared" si="20"/>
        <v>0</v>
      </c>
      <c r="O31" s="214">
        <f t="shared" si="20"/>
        <v>2.0255797955019736</v>
      </c>
      <c r="P31" s="214">
        <f t="shared" si="20"/>
        <v>2.0255797955019736</v>
      </c>
      <c r="Q31" s="215">
        <f t="shared" si="20"/>
        <v>0</v>
      </c>
      <c r="R31" s="73">
        <f t="shared" si="20"/>
        <v>27.816448442219496</v>
      </c>
      <c r="S31" s="72">
        <f t="shared" ref="S31:U31" si="21">_xlfn.STDEV.S(S9,S16)</f>
        <v>0</v>
      </c>
      <c r="T31" s="72">
        <f t="shared" si="21"/>
        <v>0.24291544890213818</v>
      </c>
      <c r="U31" s="74">
        <f t="shared" si="21"/>
        <v>0.24291544890213415</v>
      </c>
    </row>
    <row r="32" spans="1:21">
      <c r="H32" s="95"/>
      <c r="J32" s="95"/>
    </row>
    <row r="33" spans="5:12">
      <c r="H33" s="95"/>
      <c r="J33" s="95"/>
    </row>
    <row r="34" spans="5:12">
      <c r="F34" s="104"/>
      <c r="G34" s="104"/>
      <c r="H34" s="104"/>
      <c r="I34" s="104"/>
      <c r="J34" s="104"/>
    </row>
    <row r="35" spans="5:12">
      <c r="E35" s="111"/>
      <c r="F35" s="111"/>
      <c r="G35" s="111"/>
      <c r="H35" s="111"/>
      <c r="I35" s="111"/>
      <c r="J35" s="111"/>
    </row>
    <row r="36" spans="5:12">
      <c r="E36" s="111"/>
      <c r="F36" s="111"/>
      <c r="G36" s="111"/>
      <c r="H36" s="111"/>
      <c r="I36" s="111"/>
      <c r="J36" s="119"/>
      <c r="K36" s="119"/>
      <c r="L36" s="33"/>
    </row>
    <row r="37" spans="5:12">
      <c r="E37" s="111"/>
      <c r="F37" s="111"/>
      <c r="G37" s="111"/>
      <c r="H37" s="111"/>
      <c r="I37" s="111"/>
      <c r="J37" s="119"/>
      <c r="K37" s="119"/>
      <c r="L37" s="119"/>
    </row>
    <row r="38" spans="5:12">
      <c r="E38" s="111"/>
      <c r="F38" s="111"/>
      <c r="G38" s="111"/>
      <c r="H38" s="111"/>
      <c r="I38" s="111"/>
      <c r="J38" s="111"/>
    </row>
    <row r="39" spans="5:12">
      <c r="E39" s="111"/>
      <c r="F39" s="111"/>
      <c r="G39" s="111"/>
      <c r="H39" s="111"/>
      <c r="I39" s="111"/>
      <c r="J39" s="111"/>
    </row>
    <row r="40" spans="5:12">
      <c r="E40" s="111"/>
      <c r="F40" s="111"/>
      <c r="G40" s="111"/>
      <c r="H40" s="111"/>
      <c r="I40" s="111"/>
      <c r="J40" s="111"/>
    </row>
    <row r="41" spans="5:12">
      <c r="F41" s="104"/>
      <c r="G41" s="104"/>
      <c r="H41" s="104"/>
      <c r="I41" s="104"/>
      <c r="J41" s="104"/>
    </row>
    <row r="42" spans="5:12">
      <c r="E42" s="111"/>
      <c r="F42" s="111"/>
      <c r="G42" s="111"/>
      <c r="H42" s="111"/>
      <c r="I42" s="111"/>
      <c r="J42" s="111"/>
    </row>
    <row r="43" spans="5:12">
      <c r="E43" s="111"/>
      <c r="F43" s="111"/>
      <c r="G43" s="111"/>
      <c r="H43" s="111"/>
      <c r="I43" s="111"/>
      <c r="J43" s="111"/>
    </row>
    <row r="44" spans="5:12">
      <c r="E44" s="111"/>
      <c r="F44" s="111"/>
      <c r="G44" s="111"/>
      <c r="H44" s="111"/>
      <c r="I44" s="111"/>
      <c r="J44" s="111"/>
    </row>
    <row r="45" spans="5:12">
      <c r="E45" s="111"/>
      <c r="F45" s="111"/>
      <c r="G45" s="111"/>
      <c r="H45" s="111"/>
      <c r="I45" s="111"/>
      <c r="J45" s="111"/>
    </row>
    <row r="46" spans="5:12">
      <c r="E46" s="111"/>
      <c r="F46" s="111"/>
      <c r="G46" s="111"/>
      <c r="H46" s="111"/>
      <c r="I46" s="111"/>
      <c r="J46" s="111"/>
    </row>
    <row r="47" spans="5:12">
      <c r="E47" s="111"/>
      <c r="F47" s="111"/>
      <c r="G47" s="111"/>
      <c r="H47" s="111"/>
      <c r="I47" s="111"/>
      <c r="J47" s="111"/>
    </row>
    <row r="48" spans="5:12">
      <c r="H48" s="95"/>
      <c r="J48" s="95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78"/>
  <sheetViews>
    <sheetView topLeftCell="Z1" workbookViewId="0">
      <selection activeCell="AR33" sqref="AR33"/>
    </sheetView>
  </sheetViews>
  <sheetFormatPr defaultRowHeight="15"/>
  <cols>
    <col min="2" max="2" width="9.140625" style="104"/>
    <col min="3" max="3" width="12.5703125" bestFit="1" customWidth="1"/>
    <col min="40" max="44" width="9.140625" style="104"/>
  </cols>
  <sheetData>
    <row r="1" spans="1:46" s="104" customFormat="1">
      <c r="A1" s="98"/>
      <c r="B1" s="98"/>
      <c r="C1" s="487" t="s">
        <v>1739</v>
      </c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 t="s">
        <v>1244</v>
      </c>
      <c r="AB1" s="487"/>
      <c r="AC1" s="487"/>
      <c r="AD1" s="487"/>
      <c r="AE1" s="487"/>
      <c r="AF1" s="487"/>
      <c r="AG1" s="487"/>
      <c r="AM1" t="s">
        <v>1740</v>
      </c>
      <c r="AN1" s="104" t="s">
        <v>1741</v>
      </c>
      <c r="AO1" s="104" t="s">
        <v>1742</v>
      </c>
      <c r="AP1" s="104" t="s">
        <v>1743</v>
      </c>
      <c r="AQ1" s="104" t="s">
        <v>1748</v>
      </c>
      <c r="AS1" s="457" t="s">
        <v>1741</v>
      </c>
      <c r="AT1" s="61" t="s">
        <v>1744</v>
      </c>
    </row>
    <row r="2" spans="1:46">
      <c r="A2" s="98" t="s">
        <v>310</v>
      </c>
      <c r="B2" s="98" t="s">
        <v>1269</v>
      </c>
      <c r="C2" s="98" t="s">
        <v>1245</v>
      </c>
      <c r="D2" s="98" t="s">
        <v>1246</v>
      </c>
      <c r="E2" s="98" t="s">
        <v>1247</v>
      </c>
      <c r="F2" s="98" t="s">
        <v>1248</v>
      </c>
      <c r="G2" s="98" t="s">
        <v>1249</v>
      </c>
      <c r="H2" s="98" t="s">
        <v>1250</v>
      </c>
      <c r="I2" s="98" t="s">
        <v>1251</v>
      </c>
      <c r="J2" s="98" t="s">
        <v>1252</v>
      </c>
      <c r="K2" s="98" t="s">
        <v>1253</v>
      </c>
      <c r="L2" s="98" t="s">
        <v>1254</v>
      </c>
      <c r="M2" s="98" t="s">
        <v>1255</v>
      </c>
      <c r="N2" s="98" t="s">
        <v>1256</v>
      </c>
      <c r="O2" s="98" t="s">
        <v>1257</v>
      </c>
      <c r="P2" s="98" t="s">
        <v>1258</v>
      </c>
      <c r="Q2" s="98" t="s">
        <v>1259</v>
      </c>
      <c r="R2" s="98" t="s">
        <v>1260</v>
      </c>
      <c r="S2" s="98" t="s">
        <v>1261</v>
      </c>
      <c r="T2" s="98" t="s">
        <v>1262</v>
      </c>
      <c r="U2" s="98" t="s">
        <v>1263</v>
      </c>
      <c r="V2" s="98" t="s">
        <v>1264</v>
      </c>
      <c r="W2" s="98" t="s">
        <v>1265</v>
      </c>
      <c r="X2" s="98" t="s">
        <v>1266</v>
      </c>
      <c r="Y2" s="98" t="s">
        <v>1267</v>
      </c>
      <c r="Z2" s="98" t="s">
        <v>1268</v>
      </c>
      <c r="AA2" s="98" t="s">
        <v>311</v>
      </c>
      <c r="AB2" s="98" t="s">
        <v>312</v>
      </c>
      <c r="AC2" s="98" t="s">
        <v>313</v>
      </c>
      <c r="AD2" s="98" t="s">
        <v>314</v>
      </c>
      <c r="AE2" s="98" t="s">
        <v>315</v>
      </c>
      <c r="AF2" s="98" t="s">
        <v>316</v>
      </c>
      <c r="AG2" s="98" t="s">
        <v>317</v>
      </c>
      <c r="AM2" s="98" t="s">
        <v>1245</v>
      </c>
      <c r="AN2" s="104">
        <v>36.41990904</v>
      </c>
      <c r="AO2" s="104">
        <v>35.1</v>
      </c>
      <c r="AP2" s="104">
        <v>16.534595809999999</v>
      </c>
      <c r="AQ2" s="104">
        <v>7705</v>
      </c>
      <c r="AS2" s="458" t="s">
        <v>1743</v>
      </c>
      <c r="AT2" s="61" t="s">
        <v>1745</v>
      </c>
    </row>
    <row r="3" spans="1:46">
      <c r="A3" s="104" t="s">
        <v>318</v>
      </c>
      <c r="B3" s="104" t="s">
        <v>1270</v>
      </c>
      <c r="C3" s="104">
        <v>1.7948487999999999E-2</v>
      </c>
      <c r="D3" s="104">
        <v>6.1562569999999997E-2</v>
      </c>
      <c r="E3" s="104">
        <v>2.8184892999999999E-2</v>
      </c>
      <c r="F3" s="104">
        <v>3.8935756000000002E-2</v>
      </c>
      <c r="G3" s="104">
        <v>5.3099540960000002</v>
      </c>
      <c r="H3" s="104">
        <v>9.6907730670000003</v>
      </c>
      <c r="I3" s="104">
        <v>18.26264123</v>
      </c>
      <c r="J3" s="104">
        <v>9.0493390720000004</v>
      </c>
      <c r="K3" s="104">
        <v>21.474046009999999</v>
      </c>
      <c r="L3" s="104">
        <v>19.002930379999999</v>
      </c>
      <c r="M3" s="104">
        <v>20.39334955</v>
      </c>
      <c r="N3" s="104">
        <v>20.854225379999999</v>
      </c>
      <c r="O3" s="104">
        <v>35.052933009999997</v>
      </c>
      <c r="P3" s="104">
        <v>29.124609199999998</v>
      </c>
      <c r="Q3" s="104">
        <v>47.514548980000001</v>
      </c>
      <c r="R3" s="104">
        <v>30.585297929999999</v>
      </c>
      <c r="S3" s="104">
        <v>6.2073245999999999E-2</v>
      </c>
      <c r="T3" s="104">
        <v>6.4322470000000007E-2</v>
      </c>
      <c r="U3" s="104">
        <v>4.9067712999999999E-2</v>
      </c>
      <c r="V3" s="104">
        <v>5.3674806999999998E-2</v>
      </c>
      <c r="W3" s="104">
        <v>34.74271701</v>
      </c>
      <c r="X3" s="104">
        <v>32.256374430000001</v>
      </c>
      <c r="Y3" s="104">
        <v>31.792877969999999</v>
      </c>
      <c r="Z3" s="104">
        <v>31.085974870000001</v>
      </c>
      <c r="AA3" s="104" t="s">
        <v>319</v>
      </c>
      <c r="AB3" s="104" t="s">
        <v>320</v>
      </c>
      <c r="AC3" s="104" t="s">
        <v>321</v>
      </c>
      <c r="AD3" s="104" t="s">
        <v>322</v>
      </c>
      <c r="AE3" s="104" t="s">
        <v>323</v>
      </c>
      <c r="AF3" s="104" t="s">
        <v>324</v>
      </c>
      <c r="AG3" s="104" t="s">
        <v>325</v>
      </c>
      <c r="AM3" s="98" t="s">
        <v>1246</v>
      </c>
      <c r="AN3" s="104">
        <v>16.018191009999999</v>
      </c>
      <c r="AO3" s="104">
        <v>22</v>
      </c>
      <c r="AP3" s="104">
        <v>18.118180209999998</v>
      </c>
      <c r="AQ3" s="104">
        <v>14266</v>
      </c>
      <c r="AS3" s="459" t="s">
        <v>1746</v>
      </c>
      <c r="AT3" s="61" t="s">
        <v>1747</v>
      </c>
    </row>
    <row r="4" spans="1:46">
      <c r="A4" s="104" t="s">
        <v>351</v>
      </c>
      <c r="B4" s="104" t="s">
        <v>1271</v>
      </c>
      <c r="C4" s="104">
        <v>0.17948487799999999</v>
      </c>
      <c r="D4" s="104">
        <v>0.26863666899999999</v>
      </c>
      <c r="E4" s="104">
        <v>0.27245396500000002</v>
      </c>
      <c r="F4" s="104">
        <v>0.29850746299999997</v>
      </c>
      <c r="G4" s="104">
        <v>1.5011786110000001</v>
      </c>
      <c r="H4" s="104">
        <v>2.1197007480000001</v>
      </c>
      <c r="I4" s="104">
        <v>1.2872754209999999</v>
      </c>
      <c r="J4" s="104">
        <v>2.2709806330000002</v>
      </c>
      <c r="K4" s="104">
        <v>2.894192087</v>
      </c>
      <c r="L4" s="104">
        <v>2.8487703550000001</v>
      </c>
      <c r="M4" s="104">
        <v>2.6317923759999999</v>
      </c>
      <c r="N4" s="104">
        <v>3.2097500270000001</v>
      </c>
      <c r="O4" s="104">
        <v>0.28202013199999998</v>
      </c>
      <c r="P4" s="104">
        <v>0.16078606500000001</v>
      </c>
      <c r="Q4" s="104">
        <v>0.234400259</v>
      </c>
      <c r="R4" s="104">
        <v>0.192058386</v>
      </c>
      <c r="S4" s="104">
        <v>4.9610848489999997</v>
      </c>
      <c r="T4" s="104">
        <v>4.7298456260000004</v>
      </c>
      <c r="U4" s="104">
        <v>4.9838777509999996</v>
      </c>
      <c r="V4" s="104">
        <v>6.1534332709999999</v>
      </c>
      <c r="W4" s="104">
        <v>4.7017039450000002</v>
      </c>
      <c r="X4" s="104">
        <v>4.5319594829999996</v>
      </c>
      <c r="Y4" s="104">
        <v>5.1338694</v>
      </c>
      <c r="Z4" s="104">
        <v>4.0729646349999999</v>
      </c>
      <c r="AA4" s="104" t="s">
        <v>319</v>
      </c>
      <c r="AB4" s="104" t="s">
        <v>327</v>
      </c>
      <c r="AC4" s="104" t="s">
        <v>328</v>
      </c>
      <c r="AD4" s="104" t="s">
        <v>329</v>
      </c>
      <c r="AE4" s="104" t="s">
        <v>330</v>
      </c>
      <c r="AF4" s="104" t="s">
        <v>331</v>
      </c>
      <c r="AG4" s="104" t="s">
        <v>325</v>
      </c>
      <c r="AM4" s="98" t="s">
        <v>1247</v>
      </c>
      <c r="AN4" s="104">
        <v>16.738251640000001</v>
      </c>
      <c r="AO4" s="104">
        <v>44.9</v>
      </c>
      <c r="AP4" s="104">
        <v>18.386541430000001</v>
      </c>
      <c r="AQ4" s="104">
        <v>17868</v>
      </c>
    </row>
    <row r="5" spans="1:46">
      <c r="A5" s="104" t="s">
        <v>893</v>
      </c>
      <c r="B5" s="104" t="s">
        <v>1275</v>
      </c>
      <c r="C5" s="104">
        <v>0</v>
      </c>
      <c r="D5" s="104">
        <v>0</v>
      </c>
      <c r="E5" s="104">
        <v>4.6974820000000002E-3</v>
      </c>
      <c r="F5" s="104">
        <v>0</v>
      </c>
      <c r="G5" s="104">
        <v>0</v>
      </c>
      <c r="H5" s="104">
        <v>0</v>
      </c>
      <c r="I5" s="104">
        <v>0</v>
      </c>
      <c r="J5" s="104">
        <v>0</v>
      </c>
      <c r="K5" s="104">
        <v>0</v>
      </c>
      <c r="L5" s="104">
        <v>0</v>
      </c>
      <c r="M5" s="104">
        <v>0</v>
      </c>
      <c r="N5" s="104">
        <v>0</v>
      </c>
      <c r="O5" s="104">
        <v>0</v>
      </c>
      <c r="P5" s="104">
        <v>0</v>
      </c>
      <c r="Q5" s="104">
        <v>0</v>
      </c>
      <c r="R5" s="104">
        <v>0</v>
      </c>
      <c r="S5" s="104">
        <v>0</v>
      </c>
      <c r="T5" s="104">
        <v>0</v>
      </c>
      <c r="U5" s="104">
        <v>7.0096730000000001E-3</v>
      </c>
      <c r="V5" s="104">
        <v>0</v>
      </c>
      <c r="W5" s="104">
        <v>0</v>
      </c>
      <c r="X5" s="104">
        <v>0</v>
      </c>
      <c r="Y5" s="104">
        <v>0</v>
      </c>
      <c r="Z5" s="104">
        <v>0</v>
      </c>
      <c r="AA5" s="104" t="s">
        <v>319</v>
      </c>
      <c r="AB5" s="104" t="s">
        <v>333</v>
      </c>
      <c r="AC5" s="104" t="s">
        <v>334</v>
      </c>
      <c r="AD5" s="104" t="s">
        <v>335</v>
      </c>
      <c r="AE5" s="104" t="s">
        <v>629</v>
      </c>
      <c r="AF5" s="104" t="s">
        <v>476</v>
      </c>
      <c r="AG5" s="104" t="s">
        <v>325</v>
      </c>
      <c r="AM5" s="98" t="s">
        <v>1248</v>
      </c>
      <c r="AN5" s="104">
        <v>15.22233451</v>
      </c>
      <c r="AO5" s="104">
        <v>42.7</v>
      </c>
      <c r="AP5" s="104">
        <v>18.81693207</v>
      </c>
      <c r="AQ5" s="104">
        <v>20050</v>
      </c>
    </row>
    <row r="6" spans="1:46">
      <c r="A6" s="104" t="s">
        <v>572</v>
      </c>
      <c r="B6" s="104" t="s">
        <v>1272</v>
      </c>
      <c r="C6" s="104">
        <v>0.38589248900000001</v>
      </c>
      <c r="D6" s="104">
        <v>0.37497201699999999</v>
      </c>
      <c r="E6" s="104">
        <v>0.35231116099999998</v>
      </c>
      <c r="F6" s="104">
        <v>0.324464633</v>
      </c>
      <c r="G6" s="104">
        <v>9.9251478000000004E-2</v>
      </c>
      <c r="H6" s="104">
        <v>4.4887781000000002E-2</v>
      </c>
      <c r="I6" s="104">
        <v>8.3348768000000004E-2</v>
      </c>
      <c r="J6" s="104">
        <v>6.1481709000000002E-2</v>
      </c>
      <c r="K6" s="104">
        <v>7.4210053999999998E-2</v>
      </c>
      <c r="L6" s="104">
        <v>7.4186727999999993E-2</v>
      </c>
      <c r="M6" s="104">
        <v>9.3268451000000002E-2</v>
      </c>
      <c r="N6" s="104">
        <v>0.10613768599999999</v>
      </c>
      <c r="O6" s="104">
        <v>0</v>
      </c>
      <c r="P6" s="104">
        <v>0</v>
      </c>
      <c r="Q6" s="104">
        <v>0</v>
      </c>
      <c r="R6" s="104">
        <v>0</v>
      </c>
      <c r="S6" s="104">
        <v>0</v>
      </c>
      <c r="T6" s="104">
        <v>0</v>
      </c>
      <c r="U6" s="104">
        <v>0</v>
      </c>
      <c r="V6" s="104">
        <v>0</v>
      </c>
      <c r="W6" s="104">
        <v>0</v>
      </c>
      <c r="X6" s="104">
        <v>0</v>
      </c>
      <c r="Y6" s="104">
        <v>0</v>
      </c>
      <c r="Z6" s="104">
        <v>0</v>
      </c>
      <c r="AA6" s="104" t="s">
        <v>319</v>
      </c>
      <c r="AB6" s="104" t="s">
        <v>417</v>
      </c>
      <c r="AC6" s="104" t="s">
        <v>418</v>
      </c>
      <c r="AD6" s="104" t="s">
        <v>512</v>
      </c>
      <c r="AE6" s="104" t="s">
        <v>538</v>
      </c>
      <c r="AF6" s="104" t="s">
        <v>375</v>
      </c>
      <c r="AG6" s="104" t="s">
        <v>325</v>
      </c>
      <c r="AM6" s="98" t="s">
        <v>1249</v>
      </c>
      <c r="AN6" s="104">
        <v>58.476503280000003</v>
      </c>
      <c r="AO6" s="104">
        <v>37.9</v>
      </c>
      <c r="AP6" s="104">
        <v>16.821944859999999</v>
      </c>
      <c r="AQ6" s="104">
        <v>20827</v>
      </c>
    </row>
    <row r="7" spans="1:46">
      <c r="A7" s="104" t="s">
        <v>581</v>
      </c>
      <c r="B7" s="104" t="s">
        <v>1273</v>
      </c>
      <c r="C7" s="104">
        <v>8.0768195000000001E-2</v>
      </c>
      <c r="D7" s="104">
        <v>8.3948959000000004E-2</v>
      </c>
      <c r="E7" s="104">
        <v>0.122134536</v>
      </c>
      <c r="F7" s="104">
        <v>6.4892927000000003E-2</v>
      </c>
      <c r="G7" s="104">
        <v>0</v>
      </c>
      <c r="H7" s="104">
        <v>0</v>
      </c>
      <c r="I7" s="104">
        <v>0</v>
      </c>
      <c r="J7" s="104">
        <v>3.8426070000000001E-3</v>
      </c>
      <c r="K7" s="104">
        <v>0</v>
      </c>
      <c r="L7" s="104">
        <v>1.1128008999999999E-2</v>
      </c>
      <c r="M7" s="104">
        <v>8.1103000000000008E-3</v>
      </c>
      <c r="N7" s="104">
        <v>3.6599200000000001E-3</v>
      </c>
      <c r="O7" s="104">
        <v>0</v>
      </c>
      <c r="P7" s="104">
        <v>0</v>
      </c>
      <c r="Q7" s="104">
        <v>4.0413840000000003E-3</v>
      </c>
      <c r="R7" s="104">
        <v>0</v>
      </c>
      <c r="S7" s="104">
        <v>4.7748649999999997E-3</v>
      </c>
      <c r="T7" s="104">
        <v>0</v>
      </c>
      <c r="U7" s="104">
        <v>7.0096730000000001E-3</v>
      </c>
      <c r="V7" s="104">
        <v>0</v>
      </c>
      <c r="W7" s="104">
        <v>0</v>
      </c>
      <c r="X7" s="104">
        <v>0</v>
      </c>
      <c r="Y7" s="104">
        <v>0</v>
      </c>
      <c r="Z7" s="104">
        <v>0</v>
      </c>
      <c r="AA7" s="104" t="s">
        <v>319</v>
      </c>
      <c r="AB7" s="104" t="s">
        <v>320</v>
      </c>
      <c r="AC7" s="104" t="s">
        <v>354</v>
      </c>
      <c r="AD7" s="104" t="s">
        <v>355</v>
      </c>
      <c r="AE7" s="104" t="s">
        <v>429</v>
      </c>
      <c r="AF7" s="104" t="s">
        <v>582</v>
      </c>
      <c r="AG7" s="104" t="s">
        <v>325</v>
      </c>
      <c r="AM7" s="98" t="s">
        <v>1250</v>
      </c>
      <c r="AN7" s="104">
        <v>63.175846389999997</v>
      </c>
      <c r="AO7" s="104">
        <v>27.1</v>
      </c>
      <c r="AP7" s="104">
        <v>18.687814880000001</v>
      </c>
      <c r="AQ7" s="104">
        <v>20943</v>
      </c>
    </row>
    <row r="8" spans="1:46">
      <c r="A8" s="104" t="s">
        <v>586</v>
      </c>
      <c r="B8" s="104" t="s">
        <v>1274</v>
      </c>
      <c r="C8" s="104">
        <v>0</v>
      </c>
      <c r="D8" s="104">
        <v>0</v>
      </c>
      <c r="E8" s="104">
        <v>0</v>
      </c>
      <c r="F8" s="104">
        <v>0</v>
      </c>
      <c r="G8" s="104">
        <v>0.40527687000000001</v>
      </c>
      <c r="H8" s="104">
        <v>1.3017456359999999</v>
      </c>
      <c r="I8" s="104">
        <v>0.111131691</v>
      </c>
      <c r="J8" s="104">
        <v>9.6065171000000005E-2</v>
      </c>
      <c r="K8" s="104">
        <v>1.1717376999999999E-2</v>
      </c>
      <c r="L8" s="104">
        <v>1.1128008999999999E-2</v>
      </c>
      <c r="M8" s="104">
        <v>8.1103000000000008E-3</v>
      </c>
      <c r="N8" s="104">
        <v>0</v>
      </c>
      <c r="O8" s="104">
        <v>0</v>
      </c>
      <c r="P8" s="104">
        <v>0</v>
      </c>
      <c r="Q8" s="104">
        <v>0</v>
      </c>
      <c r="R8" s="104">
        <v>0</v>
      </c>
      <c r="S8" s="104">
        <v>0</v>
      </c>
      <c r="T8" s="104">
        <v>0</v>
      </c>
      <c r="U8" s="104">
        <v>0</v>
      </c>
      <c r="V8" s="104">
        <v>0</v>
      </c>
      <c r="W8" s="104">
        <v>0</v>
      </c>
      <c r="X8" s="104">
        <v>0</v>
      </c>
      <c r="Y8" s="104">
        <v>0</v>
      </c>
      <c r="Z8" s="104">
        <v>0</v>
      </c>
      <c r="AA8" s="104" t="s">
        <v>319</v>
      </c>
      <c r="AB8" s="104" t="s">
        <v>333</v>
      </c>
      <c r="AC8" s="104" t="s">
        <v>334</v>
      </c>
      <c r="AD8" s="104" t="s">
        <v>335</v>
      </c>
      <c r="AE8" s="104" t="s">
        <v>336</v>
      </c>
      <c r="AF8" s="104" t="s">
        <v>337</v>
      </c>
      <c r="AG8" s="104" t="s">
        <v>325</v>
      </c>
      <c r="AM8" s="98" t="s">
        <v>1251</v>
      </c>
      <c r="AN8" s="104">
        <v>66.144517429999993</v>
      </c>
      <c r="AO8" s="104">
        <v>23.4</v>
      </c>
      <c r="AP8" s="104">
        <v>18.194131500000001</v>
      </c>
      <c r="AQ8" s="104">
        <v>21288</v>
      </c>
    </row>
    <row r="9" spans="1:46">
      <c r="A9" s="104" t="s">
        <v>622</v>
      </c>
      <c r="B9" s="104" t="s">
        <v>1276</v>
      </c>
      <c r="C9" s="104">
        <v>8.9742439999999993E-3</v>
      </c>
      <c r="D9" s="104">
        <v>0</v>
      </c>
      <c r="E9" s="104">
        <v>4.6974820000000002E-3</v>
      </c>
      <c r="F9" s="104">
        <v>0</v>
      </c>
      <c r="G9" s="104">
        <v>0</v>
      </c>
      <c r="H9" s="104">
        <v>0</v>
      </c>
      <c r="I9" s="104">
        <v>0</v>
      </c>
      <c r="J9" s="104">
        <v>0</v>
      </c>
      <c r="K9" s="104">
        <v>0</v>
      </c>
      <c r="L9" s="104">
        <v>0</v>
      </c>
      <c r="M9" s="104">
        <v>0</v>
      </c>
      <c r="N9" s="104">
        <v>0</v>
      </c>
      <c r="O9" s="104">
        <v>0</v>
      </c>
      <c r="P9" s="104">
        <v>0</v>
      </c>
      <c r="Q9" s="104">
        <v>0</v>
      </c>
      <c r="R9" s="104">
        <v>0</v>
      </c>
      <c r="S9" s="104">
        <v>0</v>
      </c>
      <c r="T9" s="104">
        <v>0</v>
      </c>
      <c r="U9" s="104">
        <v>0</v>
      </c>
      <c r="V9" s="104">
        <v>0</v>
      </c>
      <c r="W9" s="104">
        <v>0</v>
      </c>
      <c r="X9" s="104">
        <v>0</v>
      </c>
      <c r="Y9" s="104">
        <v>0</v>
      </c>
      <c r="Z9" s="104">
        <v>0</v>
      </c>
      <c r="AA9" s="104" t="s">
        <v>319</v>
      </c>
      <c r="AB9" s="104" t="s">
        <v>320</v>
      </c>
      <c r="AC9" s="104" t="s">
        <v>321</v>
      </c>
      <c r="AD9" s="104" t="s">
        <v>322</v>
      </c>
      <c r="AE9" s="104" t="s">
        <v>323</v>
      </c>
      <c r="AF9" s="104" t="s">
        <v>324</v>
      </c>
      <c r="AG9" s="104" t="s">
        <v>325</v>
      </c>
      <c r="AM9" s="98" t="s">
        <v>1252</v>
      </c>
      <c r="AN9" s="104">
        <v>62.708438610000002</v>
      </c>
      <c r="AO9" s="104">
        <v>59</v>
      </c>
      <c r="AP9" s="104">
        <v>18.405529250000001</v>
      </c>
      <c r="AQ9" s="104">
        <v>21596</v>
      </c>
    </row>
    <row r="10" spans="1:46">
      <c r="A10" s="104" t="s">
        <v>596</v>
      </c>
      <c r="B10" s="104" t="s">
        <v>1277</v>
      </c>
      <c r="C10" s="104">
        <v>0</v>
      </c>
      <c r="D10" s="104">
        <v>0</v>
      </c>
      <c r="E10" s="104">
        <v>4.6974820000000002E-3</v>
      </c>
      <c r="F10" s="104">
        <v>0</v>
      </c>
      <c r="G10" s="104">
        <v>0</v>
      </c>
      <c r="H10" s="104">
        <v>0</v>
      </c>
      <c r="I10" s="104">
        <v>0</v>
      </c>
      <c r="J10" s="104">
        <v>0</v>
      </c>
      <c r="K10" s="104">
        <v>0</v>
      </c>
      <c r="L10" s="104">
        <v>0</v>
      </c>
      <c r="M10" s="104">
        <v>0</v>
      </c>
      <c r="N10" s="104">
        <v>0</v>
      </c>
      <c r="O10" s="104">
        <v>0</v>
      </c>
      <c r="P10" s="104">
        <v>0</v>
      </c>
      <c r="Q10" s="104">
        <v>0</v>
      </c>
      <c r="R10" s="104">
        <v>0</v>
      </c>
      <c r="S10" s="104">
        <v>0</v>
      </c>
      <c r="T10" s="104">
        <v>0</v>
      </c>
      <c r="U10" s="104">
        <v>0</v>
      </c>
      <c r="V10" s="104">
        <v>0</v>
      </c>
      <c r="W10" s="104">
        <v>0</v>
      </c>
      <c r="X10" s="104">
        <v>0</v>
      </c>
      <c r="Y10" s="104">
        <v>0</v>
      </c>
      <c r="Z10" s="104">
        <v>0</v>
      </c>
      <c r="AA10" s="104" t="s">
        <v>319</v>
      </c>
      <c r="AB10" s="104" t="s">
        <v>327</v>
      </c>
      <c r="AC10" s="104" t="s">
        <v>346</v>
      </c>
      <c r="AD10" s="104" t="s">
        <v>597</v>
      </c>
      <c r="AE10" s="104" t="s">
        <v>598</v>
      </c>
      <c r="AF10" s="104" t="s">
        <v>599</v>
      </c>
      <c r="AG10" s="104"/>
      <c r="AM10" s="98" t="s">
        <v>1253</v>
      </c>
      <c r="AN10" s="104">
        <v>24.368367859999999</v>
      </c>
      <c r="AO10" s="104">
        <v>61.9</v>
      </c>
      <c r="AP10" s="104">
        <v>16.505481150000001</v>
      </c>
      <c r="AQ10" s="104">
        <v>22286</v>
      </c>
    </row>
    <row r="11" spans="1:46">
      <c r="A11" s="104" t="s">
        <v>601</v>
      </c>
      <c r="B11" s="104" t="s">
        <v>1278</v>
      </c>
      <c r="C11" s="104">
        <v>6.2819707000000002E-2</v>
      </c>
      <c r="D11" s="104">
        <v>2.2386389E-2</v>
      </c>
      <c r="E11" s="104">
        <v>4.2277338999999997E-2</v>
      </c>
      <c r="F11" s="104">
        <v>0</v>
      </c>
      <c r="G11" s="104">
        <v>4.1354779999999997E-3</v>
      </c>
      <c r="H11" s="104">
        <v>2.4937655999999999E-2</v>
      </c>
      <c r="I11" s="104">
        <v>9.2609739999999999E-3</v>
      </c>
      <c r="J11" s="104">
        <v>1.1527819999999999E-2</v>
      </c>
      <c r="K11" s="104">
        <v>1.1717376999999999E-2</v>
      </c>
      <c r="L11" s="104">
        <v>7.4186729999999998E-3</v>
      </c>
      <c r="M11" s="104">
        <v>2.0275749999999999E-2</v>
      </c>
      <c r="N11" s="104">
        <v>0</v>
      </c>
      <c r="O11" s="104">
        <v>0</v>
      </c>
      <c r="P11" s="104">
        <v>0</v>
      </c>
      <c r="Q11" s="104">
        <v>0</v>
      </c>
      <c r="R11" s="104">
        <v>0</v>
      </c>
      <c r="S11" s="104">
        <v>0.27694217599999998</v>
      </c>
      <c r="T11" s="104">
        <v>0.33018867899999998</v>
      </c>
      <c r="U11" s="104">
        <v>0.32945464699999999</v>
      </c>
      <c r="V11" s="104">
        <v>0.40639497000000002</v>
      </c>
      <c r="W11" s="104">
        <v>0</v>
      </c>
      <c r="X11" s="104">
        <v>4.3660499999999998E-3</v>
      </c>
      <c r="Y11" s="104">
        <v>0</v>
      </c>
      <c r="Z11" s="104">
        <v>4.4708719999999999E-3</v>
      </c>
      <c r="AA11" s="104" t="s">
        <v>319</v>
      </c>
      <c r="AB11" s="104" t="s">
        <v>417</v>
      </c>
      <c r="AC11" s="104" t="s">
        <v>418</v>
      </c>
      <c r="AD11" s="104" t="s">
        <v>424</v>
      </c>
      <c r="AE11" s="104" t="s">
        <v>425</v>
      </c>
      <c r="AF11" s="104" t="s">
        <v>602</v>
      </c>
      <c r="AG11" s="104"/>
      <c r="AM11" s="98" t="s">
        <v>1254</v>
      </c>
      <c r="AN11" s="104">
        <v>0.20212228400000001</v>
      </c>
      <c r="AO11" s="104">
        <v>66.099999999999994</v>
      </c>
      <c r="AP11" s="104">
        <v>13.73452492</v>
      </c>
      <c r="AQ11" s="104">
        <v>22367</v>
      </c>
    </row>
    <row r="12" spans="1:46">
      <c r="A12" s="104" t="s">
        <v>695</v>
      </c>
      <c r="B12" s="104" t="s">
        <v>1279</v>
      </c>
      <c r="C12" s="104">
        <v>6.2819707000000002E-2</v>
      </c>
      <c r="D12" s="104">
        <v>0.100738751</v>
      </c>
      <c r="E12" s="104">
        <v>6.5764749999999997E-2</v>
      </c>
      <c r="F12" s="104">
        <v>9.0850097000000005E-2</v>
      </c>
      <c r="G12" s="104">
        <v>1.6541912999999998E-2</v>
      </c>
      <c r="H12" s="104">
        <v>0</v>
      </c>
      <c r="I12" s="104">
        <v>0</v>
      </c>
      <c r="J12" s="104">
        <v>0</v>
      </c>
      <c r="K12" s="104">
        <v>3.9057919999999999E-3</v>
      </c>
      <c r="L12" s="104">
        <v>0</v>
      </c>
      <c r="M12" s="104">
        <v>4.0551500000000004E-3</v>
      </c>
      <c r="N12" s="104">
        <v>3.6599200000000001E-3</v>
      </c>
      <c r="O12" s="104">
        <v>0</v>
      </c>
      <c r="P12" s="104">
        <v>0</v>
      </c>
      <c r="Q12" s="104">
        <v>0</v>
      </c>
      <c r="R12" s="104">
        <v>0</v>
      </c>
      <c r="S12" s="104">
        <v>0</v>
      </c>
      <c r="T12" s="104">
        <v>0</v>
      </c>
      <c r="U12" s="104">
        <v>0</v>
      </c>
      <c r="V12" s="104">
        <v>0</v>
      </c>
      <c r="W12" s="104">
        <v>0</v>
      </c>
      <c r="X12" s="104">
        <v>0</v>
      </c>
      <c r="Y12" s="104">
        <v>0</v>
      </c>
      <c r="Z12" s="104">
        <v>0</v>
      </c>
      <c r="AA12" s="104" t="s">
        <v>319</v>
      </c>
      <c r="AB12" s="104" t="s">
        <v>320</v>
      </c>
      <c r="AC12" s="104" t="s">
        <v>354</v>
      </c>
      <c r="AD12" s="104" t="s">
        <v>355</v>
      </c>
      <c r="AE12" s="104" t="s">
        <v>564</v>
      </c>
      <c r="AF12" s="104" t="s">
        <v>565</v>
      </c>
      <c r="AG12" s="104" t="s">
        <v>325</v>
      </c>
      <c r="AM12" s="98" t="s">
        <v>1255</v>
      </c>
      <c r="AN12" s="104">
        <v>23.6988378</v>
      </c>
      <c r="AO12" s="104">
        <v>64.900000000000006</v>
      </c>
      <c r="AP12" s="104">
        <v>15.53203879</v>
      </c>
      <c r="AQ12" s="104">
        <v>22390</v>
      </c>
    </row>
    <row r="13" spans="1:46">
      <c r="A13" s="104" t="s">
        <v>573</v>
      </c>
      <c r="B13" s="104" t="s">
        <v>1280</v>
      </c>
      <c r="C13" s="104">
        <v>0.40832809799999997</v>
      </c>
      <c r="D13" s="104">
        <v>0.397358406</v>
      </c>
      <c r="E13" s="104">
        <v>0.422773393</v>
      </c>
      <c r="F13" s="104">
        <v>0.53212199900000001</v>
      </c>
      <c r="G13" s="104">
        <v>4.1354782999999999E-2</v>
      </c>
      <c r="H13" s="104">
        <v>2.4937655999999999E-2</v>
      </c>
      <c r="I13" s="104">
        <v>3.2413409999999997E-2</v>
      </c>
      <c r="J13" s="104">
        <v>4.2268674999999999E-2</v>
      </c>
      <c r="K13" s="104">
        <v>2.7340546E-2</v>
      </c>
      <c r="L13" s="104">
        <v>4.0802699999999997E-2</v>
      </c>
      <c r="M13" s="104">
        <v>4.8661799999999998E-2</v>
      </c>
      <c r="N13" s="104">
        <v>4.3919042999999998E-2</v>
      </c>
      <c r="O13" s="104">
        <v>0</v>
      </c>
      <c r="P13" s="104">
        <v>0</v>
      </c>
      <c r="Q13" s="104">
        <v>0</v>
      </c>
      <c r="R13" s="104">
        <v>0</v>
      </c>
      <c r="S13" s="104">
        <v>0</v>
      </c>
      <c r="T13" s="104">
        <v>0</v>
      </c>
      <c r="U13" s="104">
        <v>0</v>
      </c>
      <c r="V13" s="104">
        <v>0</v>
      </c>
      <c r="W13" s="104">
        <v>0</v>
      </c>
      <c r="X13" s="104">
        <v>0</v>
      </c>
      <c r="Y13" s="104">
        <v>0</v>
      </c>
      <c r="Z13" s="104">
        <v>0</v>
      </c>
      <c r="AA13" s="104" t="s">
        <v>319</v>
      </c>
      <c r="AB13" s="104" t="s">
        <v>417</v>
      </c>
      <c r="AC13" s="104" t="s">
        <v>418</v>
      </c>
      <c r="AD13" s="104" t="s">
        <v>512</v>
      </c>
      <c r="AE13" s="104" t="s">
        <v>513</v>
      </c>
      <c r="AF13" s="104" t="s">
        <v>574</v>
      </c>
      <c r="AG13" s="104" t="s">
        <v>325</v>
      </c>
      <c r="AM13" s="98" t="s">
        <v>1256</v>
      </c>
      <c r="AN13" s="104">
        <v>2.2107124809999998</v>
      </c>
      <c r="AO13" s="104">
        <v>63.7</v>
      </c>
      <c r="AP13" s="104">
        <v>12.94842907</v>
      </c>
      <c r="AQ13" s="104">
        <v>22634</v>
      </c>
    </row>
    <row r="14" spans="1:46">
      <c r="A14" s="104" t="s">
        <v>545</v>
      </c>
      <c r="B14" s="104" t="s">
        <v>1281</v>
      </c>
      <c r="C14" s="104">
        <v>1.7948487999999999E-2</v>
      </c>
      <c r="D14" s="104">
        <v>0</v>
      </c>
      <c r="E14" s="104">
        <v>1.4092446E-2</v>
      </c>
      <c r="F14" s="104">
        <v>0</v>
      </c>
      <c r="G14" s="104">
        <v>4.1354779999999997E-3</v>
      </c>
      <c r="H14" s="104">
        <v>9.9750619999999998E-3</v>
      </c>
      <c r="I14" s="104">
        <v>0</v>
      </c>
      <c r="J14" s="104">
        <v>0</v>
      </c>
      <c r="K14" s="104">
        <v>0</v>
      </c>
      <c r="L14" s="104">
        <v>3.7093360000000001E-3</v>
      </c>
      <c r="M14" s="104">
        <v>0</v>
      </c>
      <c r="N14" s="104">
        <v>3.6599200000000001E-3</v>
      </c>
      <c r="O14" s="104">
        <v>0</v>
      </c>
      <c r="P14" s="104">
        <v>0</v>
      </c>
      <c r="Q14" s="104">
        <v>0</v>
      </c>
      <c r="R14" s="104">
        <v>0</v>
      </c>
      <c r="S14" s="104">
        <v>0</v>
      </c>
      <c r="T14" s="104">
        <v>0</v>
      </c>
      <c r="U14" s="104">
        <v>0</v>
      </c>
      <c r="V14" s="104">
        <v>0</v>
      </c>
      <c r="W14" s="104">
        <v>0</v>
      </c>
      <c r="X14" s="104">
        <v>0</v>
      </c>
      <c r="Y14" s="104">
        <v>0</v>
      </c>
      <c r="Z14" s="104">
        <v>4.4708719999999999E-3</v>
      </c>
      <c r="AA14" s="104" t="s">
        <v>319</v>
      </c>
      <c r="AB14" s="104" t="s">
        <v>320</v>
      </c>
      <c r="AC14" s="104" t="s">
        <v>321</v>
      </c>
      <c r="AD14" s="104" t="s">
        <v>322</v>
      </c>
      <c r="AE14" s="104" t="s">
        <v>323</v>
      </c>
      <c r="AF14" s="104" t="s">
        <v>324</v>
      </c>
      <c r="AG14" s="104" t="s">
        <v>325</v>
      </c>
      <c r="AM14" s="98" t="s">
        <v>1257</v>
      </c>
      <c r="AN14" s="104">
        <v>100.9221829</v>
      </c>
      <c r="AO14" s="104">
        <v>72.900000000000006</v>
      </c>
      <c r="AP14" s="104">
        <v>18.315653560000001</v>
      </c>
      <c r="AQ14" s="104">
        <v>22904</v>
      </c>
    </row>
    <row r="15" spans="1:46">
      <c r="A15" s="104" t="s">
        <v>358</v>
      </c>
      <c r="B15" s="104" t="s">
        <v>1282</v>
      </c>
      <c r="C15" s="104">
        <v>0</v>
      </c>
      <c r="D15" s="104">
        <v>0</v>
      </c>
      <c r="E15" s="104">
        <v>0</v>
      </c>
      <c r="F15" s="104">
        <v>0</v>
      </c>
      <c r="G15" s="104">
        <v>1.017327654</v>
      </c>
      <c r="H15" s="104">
        <v>3.0224438899999999</v>
      </c>
      <c r="I15" s="104">
        <v>0.93072791300000002</v>
      </c>
      <c r="J15" s="104">
        <v>3.9117737469999998</v>
      </c>
      <c r="K15" s="104">
        <v>3.5152131000000003E-2</v>
      </c>
      <c r="L15" s="104">
        <v>4.0802699999999997E-2</v>
      </c>
      <c r="M15" s="104">
        <v>3.6496349999999997E-2</v>
      </c>
      <c r="N15" s="104">
        <v>3.2939282E-2</v>
      </c>
      <c r="O15" s="104">
        <v>10.34363068</v>
      </c>
      <c r="P15" s="104">
        <v>13.912460919999999</v>
      </c>
      <c r="Q15" s="104">
        <v>9.3436792759999996</v>
      </c>
      <c r="R15" s="104">
        <v>12.88231622</v>
      </c>
      <c r="S15" s="104">
        <v>9.5497299999999993E-3</v>
      </c>
      <c r="T15" s="104">
        <v>4.288165E-3</v>
      </c>
      <c r="U15" s="104">
        <v>7.0096730000000001E-3</v>
      </c>
      <c r="V15" s="104">
        <v>3.8339149999999998E-3</v>
      </c>
      <c r="W15" s="104">
        <v>5.6065282649999997</v>
      </c>
      <c r="X15" s="104">
        <v>8.6054837580000001</v>
      </c>
      <c r="Y15" s="104">
        <v>1.3696209239999999</v>
      </c>
      <c r="Z15" s="104">
        <v>2.6780524880000001</v>
      </c>
      <c r="AA15" s="104" t="s">
        <v>319</v>
      </c>
      <c r="AB15" s="104" t="s">
        <v>333</v>
      </c>
      <c r="AC15" s="104" t="s">
        <v>334</v>
      </c>
      <c r="AD15" s="104" t="s">
        <v>335</v>
      </c>
      <c r="AE15" s="104" t="s">
        <v>336</v>
      </c>
      <c r="AF15" s="104" t="s">
        <v>337</v>
      </c>
      <c r="AG15" s="104" t="s">
        <v>325</v>
      </c>
      <c r="AM15" s="98" t="s">
        <v>1258</v>
      </c>
      <c r="AN15" s="104">
        <v>91.498231430000004</v>
      </c>
      <c r="AO15" s="104">
        <v>68.599999999999994</v>
      </c>
      <c r="AP15" s="104">
        <v>17.321957520000002</v>
      </c>
      <c r="AQ15" s="104">
        <v>23048</v>
      </c>
    </row>
    <row r="16" spans="1:46">
      <c r="A16" s="104" t="s">
        <v>665</v>
      </c>
      <c r="B16" s="104" t="s">
        <v>1283</v>
      </c>
      <c r="C16" s="104">
        <v>0</v>
      </c>
      <c r="D16" s="104">
        <v>0</v>
      </c>
      <c r="E16" s="104">
        <v>0</v>
      </c>
      <c r="F16" s="104">
        <v>0</v>
      </c>
      <c r="G16" s="104">
        <v>0.45076713099999999</v>
      </c>
      <c r="H16" s="104">
        <v>0.124688279</v>
      </c>
      <c r="I16" s="104">
        <v>0.236154843</v>
      </c>
      <c r="J16" s="104">
        <v>8.0694742999999999E-2</v>
      </c>
      <c r="K16" s="104">
        <v>1.1717376999999999E-2</v>
      </c>
      <c r="L16" s="104">
        <v>3.7093360000000001E-3</v>
      </c>
      <c r="M16" s="104">
        <v>8.1103000000000008E-3</v>
      </c>
      <c r="N16" s="104">
        <v>1.0979760999999999E-2</v>
      </c>
      <c r="O16" s="104">
        <v>0</v>
      </c>
      <c r="P16" s="104">
        <v>0</v>
      </c>
      <c r="Q16" s="104">
        <v>0</v>
      </c>
      <c r="R16" s="104">
        <v>0</v>
      </c>
      <c r="S16" s="104">
        <v>0</v>
      </c>
      <c r="T16" s="104">
        <v>0</v>
      </c>
      <c r="U16" s="104">
        <v>0</v>
      </c>
      <c r="V16" s="104">
        <v>0</v>
      </c>
      <c r="W16" s="104">
        <v>0</v>
      </c>
      <c r="X16" s="104">
        <v>0</v>
      </c>
      <c r="Y16" s="104">
        <v>0</v>
      </c>
      <c r="Z16" s="104">
        <v>0</v>
      </c>
      <c r="AA16" s="104" t="s">
        <v>666</v>
      </c>
      <c r="AB16" s="104"/>
      <c r="AC16" s="104"/>
      <c r="AD16" s="104"/>
      <c r="AE16" s="104"/>
      <c r="AF16" s="104"/>
      <c r="AG16" s="104"/>
      <c r="AM16" s="98" t="s">
        <v>1259</v>
      </c>
      <c r="AN16" s="104">
        <v>86.697827189999998</v>
      </c>
      <c r="AO16" s="104">
        <v>71.7</v>
      </c>
      <c r="AP16" s="104">
        <v>19.5308742</v>
      </c>
      <c r="AQ16" s="104">
        <v>23320</v>
      </c>
    </row>
    <row r="17" spans="1:52">
      <c r="A17" s="104" t="s">
        <v>499</v>
      </c>
      <c r="B17" s="104" t="s">
        <v>1284</v>
      </c>
      <c r="C17" s="104">
        <v>0</v>
      </c>
      <c r="D17" s="104">
        <v>5.596597E-3</v>
      </c>
      <c r="E17" s="104">
        <v>4.6974820000000002E-3</v>
      </c>
      <c r="F17" s="104">
        <v>0</v>
      </c>
      <c r="G17" s="104">
        <v>0</v>
      </c>
      <c r="H17" s="104">
        <v>0</v>
      </c>
      <c r="I17" s="104">
        <v>4.630487E-3</v>
      </c>
      <c r="J17" s="104">
        <v>0</v>
      </c>
      <c r="K17" s="104">
        <v>0</v>
      </c>
      <c r="L17" s="104">
        <v>3.7093360000000001E-3</v>
      </c>
      <c r="M17" s="104">
        <v>0</v>
      </c>
      <c r="N17" s="104">
        <v>7.3198400000000002E-3</v>
      </c>
      <c r="O17" s="104">
        <v>0</v>
      </c>
      <c r="P17" s="104">
        <v>0</v>
      </c>
      <c r="Q17" s="104">
        <v>0</v>
      </c>
      <c r="R17" s="104">
        <v>0</v>
      </c>
      <c r="S17" s="104">
        <v>0</v>
      </c>
      <c r="T17" s="104">
        <v>1.2864494000000001E-2</v>
      </c>
      <c r="U17" s="104">
        <v>2.1029019999999999E-2</v>
      </c>
      <c r="V17" s="104">
        <v>3.8339149999999998E-3</v>
      </c>
      <c r="W17" s="104">
        <v>0</v>
      </c>
      <c r="X17" s="104">
        <v>0</v>
      </c>
      <c r="Y17" s="104">
        <v>0</v>
      </c>
      <c r="Z17" s="104">
        <v>0</v>
      </c>
      <c r="AA17" s="104" t="s">
        <v>319</v>
      </c>
      <c r="AB17" s="104" t="s">
        <v>333</v>
      </c>
      <c r="AC17" s="104" t="s">
        <v>334</v>
      </c>
      <c r="AD17" s="104" t="s">
        <v>335</v>
      </c>
      <c r="AE17" s="104" t="s">
        <v>414</v>
      </c>
      <c r="AF17" s="104" t="s">
        <v>500</v>
      </c>
      <c r="AG17" s="104" t="s">
        <v>325</v>
      </c>
      <c r="AM17" s="98" t="s">
        <v>1260</v>
      </c>
      <c r="AN17" s="104">
        <v>107.4279939</v>
      </c>
      <c r="AO17" s="104">
        <v>70.599999999999994</v>
      </c>
      <c r="AP17" s="104">
        <v>19.228334889999999</v>
      </c>
      <c r="AQ17" s="104">
        <v>23651</v>
      </c>
    </row>
    <row r="18" spans="1:52">
      <c r="A18" s="104" t="s">
        <v>612</v>
      </c>
      <c r="B18" s="104" t="s">
        <v>1285</v>
      </c>
      <c r="C18" s="104">
        <v>0.125639415</v>
      </c>
      <c r="D18" s="104">
        <v>0.13431833400000001</v>
      </c>
      <c r="E18" s="104">
        <v>0.112739572</v>
      </c>
      <c r="F18" s="104">
        <v>6.4892927000000003E-2</v>
      </c>
      <c r="G18" s="104">
        <v>9.9251478000000004E-2</v>
      </c>
      <c r="H18" s="104">
        <v>7.9800498999999997E-2</v>
      </c>
      <c r="I18" s="104">
        <v>6.4826819999999993E-2</v>
      </c>
      <c r="J18" s="104">
        <v>0.13833384600000001</v>
      </c>
      <c r="K18" s="104">
        <v>0.17576065299999999</v>
      </c>
      <c r="L18" s="104">
        <v>0.13724544699999999</v>
      </c>
      <c r="M18" s="104">
        <v>0.14193025100000001</v>
      </c>
      <c r="N18" s="104">
        <v>0.12809720699999999</v>
      </c>
      <c r="O18" s="104">
        <v>0</v>
      </c>
      <c r="P18" s="104">
        <v>0</v>
      </c>
      <c r="Q18" s="104">
        <v>0</v>
      </c>
      <c r="R18" s="104">
        <v>0</v>
      </c>
      <c r="S18" s="104">
        <v>9.5497299999999993E-3</v>
      </c>
      <c r="T18" s="104">
        <v>1.2864494000000001E-2</v>
      </c>
      <c r="U18" s="104">
        <v>1.4019347E-2</v>
      </c>
      <c r="V18" s="104">
        <v>1.5335659E-2</v>
      </c>
      <c r="W18" s="104">
        <v>0</v>
      </c>
      <c r="X18" s="104">
        <v>0</v>
      </c>
      <c r="Y18" s="104">
        <v>0</v>
      </c>
      <c r="Z18" s="104">
        <v>0</v>
      </c>
      <c r="AA18" s="104" t="s">
        <v>319</v>
      </c>
      <c r="AB18" s="104" t="s">
        <v>435</v>
      </c>
      <c r="AC18" s="104" t="s">
        <v>613</v>
      </c>
      <c r="AD18" s="104" t="s">
        <v>614</v>
      </c>
      <c r="AE18" s="104" t="s">
        <v>615</v>
      </c>
      <c r="AF18" s="104"/>
      <c r="AG18" s="104"/>
      <c r="AM18" s="98" t="s">
        <v>1261</v>
      </c>
      <c r="AN18" s="104">
        <v>0.84638706399999997</v>
      </c>
      <c r="AO18" s="104">
        <v>62.5</v>
      </c>
      <c r="AP18" s="104">
        <v>17.3447429</v>
      </c>
      <c r="AQ18" s="104">
        <v>24181</v>
      </c>
    </row>
    <row r="19" spans="1:52">
      <c r="A19" s="104" t="s">
        <v>536</v>
      </c>
      <c r="B19" s="104" t="s">
        <v>1286</v>
      </c>
      <c r="C19" s="104">
        <v>0.51601902499999996</v>
      </c>
      <c r="D19" s="104">
        <v>0.52608014299999994</v>
      </c>
      <c r="E19" s="104">
        <v>0.60127771500000005</v>
      </c>
      <c r="F19" s="104">
        <v>0.58403634000000004</v>
      </c>
      <c r="G19" s="104">
        <v>9.5116000000000006E-2</v>
      </c>
      <c r="H19" s="104">
        <v>0.11471321700000001</v>
      </c>
      <c r="I19" s="104">
        <v>6.4826819999999993E-2</v>
      </c>
      <c r="J19" s="104">
        <v>0.13449123900000001</v>
      </c>
      <c r="K19" s="104">
        <v>8.9833223000000004E-2</v>
      </c>
      <c r="L19" s="104">
        <v>6.6768055000000007E-2</v>
      </c>
      <c r="M19" s="104">
        <v>9.3268451000000002E-2</v>
      </c>
      <c r="N19" s="104">
        <v>0.102477766</v>
      </c>
      <c r="O19" s="104">
        <v>0</v>
      </c>
      <c r="P19" s="104">
        <v>0</v>
      </c>
      <c r="Q19" s="104">
        <v>0</v>
      </c>
      <c r="R19" s="104">
        <v>0</v>
      </c>
      <c r="S19" s="104">
        <v>9.5497299999999993E-3</v>
      </c>
      <c r="T19" s="104">
        <v>4.288165E-3</v>
      </c>
      <c r="U19" s="104">
        <v>7.0096730000000001E-3</v>
      </c>
      <c r="V19" s="104">
        <v>1.1501744E-2</v>
      </c>
      <c r="W19" s="104">
        <v>0</v>
      </c>
      <c r="X19" s="104">
        <v>0</v>
      </c>
      <c r="Y19" s="104">
        <v>0</v>
      </c>
      <c r="Z19" s="104">
        <v>0</v>
      </c>
      <c r="AA19" s="104" t="s">
        <v>319</v>
      </c>
      <c r="AB19" s="104" t="s">
        <v>320</v>
      </c>
      <c r="AC19" s="104" t="s">
        <v>321</v>
      </c>
      <c r="AD19" s="104" t="s">
        <v>322</v>
      </c>
      <c r="AE19" s="104" t="s">
        <v>508</v>
      </c>
      <c r="AF19" s="104" t="s">
        <v>509</v>
      </c>
      <c r="AG19" s="104" t="s">
        <v>325</v>
      </c>
      <c r="AM19" s="98" t="s">
        <v>1262</v>
      </c>
      <c r="AN19" s="104">
        <v>0.68216270800000001</v>
      </c>
      <c r="AO19" s="104">
        <v>63.3</v>
      </c>
      <c r="AP19" s="104">
        <v>17.939694679999999</v>
      </c>
      <c r="AQ19" s="104">
        <v>24660</v>
      </c>
    </row>
    <row r="20" spans="1:52">
      <c r="A20" s="104" t="s">
        <v>585</v>
      </c>
      <c r="B20" s="104" t="s">
        <v>1287</v>
      </c>
      <c r="C20" s="104">
        <v>0.20192048800000001</v>
      </c>
      <c r="D20" s="104">
        <v>6.7159167000000006E-2</v>
      </c>
      <c r="E20" s="104">
        <v>0.103344607</v>
      </c>
      <c r="F20" s="104">
        <v>6.4892927000000003E-2</v>
      </c>
      <c r="G20" s="104">
        <v>1.6541912999999998E-2</v>
      </c>
      <c r="H20" s="104">
        <v>9.9750619999999998E-3</v>
      </c>
      <c r="I20" s="104">
        <v>5.5565846000000002E-2</v>
      </c>
      <c r="J20" s="104">
        <v>2.6898248E-2</v>
      </c>
      <c r="K20" s="104">
        <v>7.4210053999999998E-2</v>
      </c>
      <c r="L20" s="104">
        <v>3.3384028000000003E-2</v>
      </c>
      <c r="M20" s="104">
        <v>5.6772100999999998E-2</v>
      </c>
      <c r="N20" s="104">
        <v>0.39527138299999998</v>
      </c>
      <c r="O20" s="104">
        <v>0</v>
      </c>
      <c r="P20" s="104">
        <v>0</v>
      </c>
      <c r="Q20" s="104">
        <v>0</v>
      </c>
      <c r="R20" s="104">
        <v>0</v>
      </c>
      <c r="S20" s="104">
        <v>0.18144487400000001</v>
      </c>
      <c r="T20" s="104">
        <v>0.201543739</v>
      </c>
      <c r="U20" s="104">
        <v>0.14019346699999999</v>
      </c>
      <c r="V20" s="104">
        <v>0.16869225199999999</v>
      </c>
      <c r="W20" s="104">
        <v>0</v>
      </c>
      <c r="X20" s="104">
        <v>0</v>
      </c>
      <c r="Y20" s="104">
        <v>0</v>
      </c>
      <c r="Z20" s="104">
        <v>0</v>
      </c>
      <c r="AA20" s="104" t="s">
        <v>319</v>
      </c>
      <c r="AB20" s="104" t="s">
        <v>417</v>
      </c>
      <c r="AC20" s="104" t="s">
        <v>440</v>
      </c>
      <c r="AD20" s="104" t="s">
        <v>550</v>
      </c>
      <c r="AE20" s="104" t="s">
        <v>551</v>
      </c>
      <c r="AF20" s="104" t="s">
        <v>476</v>
      </c>
      <c r="AG20" s="104" t="s">
        <v>325</v>
      </c>
      <c r="AM20" s="98" t="s">
        <v>1263</v>
      </c>
      <c r="AN20" s="104">
        <v>0.53057099500000005</v>
      </c>
      <c r="AO20" s="104">
        <v>49.9</v>
      </c>
      <c r="AP20" s="104">
        <v>14.97632851</v>
      </c>
      <c r="AQ20" s="104">
        <v>24744</v>
      </c>
    </row>
    <row r="21" spans="1:52">
      <c r="A21" s="104" t="s">
        <v>587</v>
      </c>
      <c r="B21" s="104" t="s">
        <v>1288</v>
      </c>
      <c r="C21" s="104">
        <v>0.39037961100000002</v>
      </c>
      <c r="D21" s="104">
        <v>0.42534139199999998</v>
      </c>
      <c r="E21" s="104">
        <v>0.46974821500000002</v>
      </c>
      <c r="F21" s="104">
        <v>0.571057755</v>
      </c>
      <c r="G21" s="104">
        <v>1.2406435E-2</v>
      </c>
      <c r="H21" s="104">
        <v>9.9750619999999998E-3</v>
      </c>
      <c r="I21" s="104">
        <v>9.2609739999999999E-3</v>
      </c>
      <c r="J21" s="104">
        <v>0</v>
      </c>
      <c r="K21" s="104">
        <v>7.8115850000000002E-3</v>
      </c>
      <c r="L21" s="104">
        <v>1.1128008999999999E-2</v>
      </c>
      <c r="M21" s="104">
        <v>4.0551500000000004E-3</v>
      </c>
      <c r="N21" s="104">
        <v>2.5619441E-2</v>
      </c>
      <c r="O21" s="104">
        <v>0</v>
      </c>
      <c r="P21" s="104">
        <v>0</v>
      </c>
      <c r="Q21" s="104">
        <v>0</v>
      </c>
      <c r="R21" s="104">
        <v>0</v>
      </c>
      <c r="S21" s="104">
        <v>0</v>
      </c>
      <c r="T21" s="104">
        <v>0</v>
      </c>
      <c r="U21" s="104">
        <v>0</v>
      </c>
      <c r="V21" s="104">
        <v>0</v>
      </c>
      <c r="W21" s="104">
        <v>0</v>
      </c>
      <c r="X21" s="104">
        <v>0</v>
      </c>
      <c r="Y21" s="104">
        <v>0</v>
      </c>
      <c r="Z21" s="104">
        <v>0</v>
      </c>
      <c r="AA21" s="104" t="s">
        <v>319</v>
      </c>
      <c r="AB21" s="104" t="s">
        <v>588</v>
      </c>
      <c r="AC21" s="104" t="s">
        <v>589</v>
      </c>
      <c r="AD21" s="104" t="s">
        <v>590</v>
      </c>
      <c r="AE21" s="104" t="s">
        <v>481</v>
      </c>
      <c r="AF21" s="104" t="s">
        <v>476</v>
      </c>
      <c r="AG21" s="104" t="s">
        <v>325</v>
      </c>
      <c r="AM21" s="98" t="s">
        <v>1264</v>
      </c>
      <c r="AN21" s="104">
        <v>0.51793835300000002</v>
      </c>
      <c r="AO21" s="104">
        <v>49.6</v>
      </c>
      <c r="AP21" s="104">
        <v>15.7054609</v>
      </c>
      <c r="AQ21" s="104">
        <v>25603</v>
      </c>
    </row>
    <row r="22" spans="1:52">
      <c r="A22" s="104" t="s">
        <v>640</v>
      </c>
      <c r="B22" s="104" t="s">
        <v>1289</v>
      </c>
      <c r="C22" s="104">
        <v>0</v>
      </c>
      <c r="D22" s="104">
        <v>1.1193195E-2</v>
      </c>
      <c r="E22" s="104">
        <v>9.3949640000000004E-3</v>
      </c>
      <c r="F22" s="104">
        <v>1.2978585000000001E-2</v>
      </c>
      <c r="G22" s="104">
        <v>4.1354779999999997E-3</v>
      </c>
      <c r="H22" s="104">
        <v>4.9875309999999999E-3</v>
      </c>
      <c r="I22" s="104">
        <v>0</v>
      </c>
      <c r="J22" s="104">
        <v>3.8426070000000001E-3</v>
      </c>
      <c r="K22" s="104">
        <v>3.9057919999999999E-3</v>
      </c>
      <c r="L22" s="104">
        <v>0</v>
      </c>
      <c r="M22" s="104">
        <v>4.0551500000000004E-3</v>
      </c>
      <c r="N22" s="104">
        <v>3.6599200000000001E-3</v>
      </c>
      <c r="O22" s="104">
        <v>0</v>
      </c>
      <c r="P22" s="104">
        <v>0</v>
      </c>
      <c r="Q22" s="104">
        <v>0</v>
      </c>
      <c r="R22" s="104">
        <v>0</v>
      </c>
      <c r="S22" s="104">
        <v>0.20531920000000001</v>
      </c>
      <c r="T22" s="104">
        <v>0.21869639799999999</v>
      </c>
      <c r="U22" s="104">
        <v>0.28739660700000003</v>
      </c>
      <c r="V22" s="104">
        <v>0.241536633</v>
      </c>
      <c r="W22" s="104">
        <v>0</v>
      </c>
      <c r="X22" s="104">
        <v>0</v>
      </c>
      <c r="Y22" s="104">
        <v>0</v>
      </c>
      <c r="Z22" s="104">
        <v>0</v>
      </c>
      <c r="AA22" s="104" t="s">
        <v>389</v>
      </c>
      <c r="AB22" s="104" t="s">
        <v>390</v>
      </c>
      <c r="AC22" s="104" t="s">
        <v>408</v>
      </c>
      <c r="AD22" s="104" t="s">
        <v>409</v>
      </c>
      <c r="AE22" s="104" t="s">
        <v>410</v>
      </c>
      <c r="AF22" s="104" t="s">
        <v>411</v>
      </c>
      <c r="AG22" s="104"/>
      <c r="AM22" s="98" t="s">
        <v>1265</v>
      </c>
      <c r="AN22" s="104">
        <v>73.383021729999996</v>
      </c>
      <c r="AO22" s="104">
        <v>66.8</v>
      </c>
      <c r="AP22" s="104">
        <v>19.114407960000001</v>
      </c>
      <c r="AQ22" s="104">
        <v>26024</v>
      </c>
    </row>
    <row r="23" spans="1:52">
      <c r="A23" s="104" t="s">
        <v>600</v>
      </c>
      <c r="B23" s="104" t="s">
        <v>1290</v>
      </c>
      <c r="C23" s="104">
        <v>0</v>
      </c>
      <c r="D23" s="104">
        <v>0</v>
      </c>
      <c r="E23" s="104">
        <v>0</v>
      </c>
      <c r="F23" s="104">
        <v>0</v>
      </c>
      <c r="G23" s="104">
        <v>1.2406435E-2</v>
      </c>
      <c r="H23" s="104">
        <v>3.9900248999999999E-2</v>
      </c>
      <c r="I23" s="104">
        <v>0</v>
      </c>
      <c r="J23" s="104">
        <v>0</v>
      </c>
      <c r="K23" s="104">
        <v>0</v>
      </c>
      <c r="L23" s="104">
        <v>3.7093360000000001E-3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4">
        <v>0</v>
      </c>
      <c r="T23" s="104">
        <v>0</v>
      </c>
      <c r="U23" s="104">
        <v>0</v>
      </c>
      <c r="V23" s="104">
        <v>0</v>
      </c>
      <c r="W23" s="104">
        <v>7.6106719000000003E-2</v>
      </c>
      <c r="X23" s="104">
        <v>0.10915124</v>
      </c>
      <c r="Y23" s="104">
        <v>4.418132E-3</v>
      </c>
      <c r="Z23" s="104">
        <v>1.3412617E-2</v>
      </c>
      <c r="AA23" s="104" t="s">
        <v>319</v>
      </c>
      <c r="AB23" s="104" t="s">
        <v>320</v>
      </c>
      <c r="AC23" s="104" t="s">
        <v>354</v>
      </c>
      <c r="AD23" s="104" t="s">
        <v>355</v>
      </c>
      <c r="AE23" s="104" t="s">
        <v>368</v>
      </c>
      <c r="AF23" s="104" t="s">
        <v>369</v>
      </c>
      <c r="AG23" s="104" t="s">
        <v>325</v>
      </c>
      <c r="AM23" s="98" t="s">
        <v>1266</v>
      </c>
      <c r="AN23" s="104">
        <v>73.774633649999998</v>
      </c>
      <c r="AO23" s="104">
        <v>64</v>
      </c>
      <c r="AP23" s="104">
        <v>17.089040229999998</v>
      </c>
      <c r="AQ23" s="104">
        <v>26083</v>
      </c>
    </row>
    <row r="24" spans="1:52">
      <c r="A24" s="104" t="s">
        <v>353</v>
      </c>
      <c r="B24" s="104" t="s">
        <v>1291</v>
      </c>
      <c r="C24" s="104">
        <v>8.9742439999999993E-3</v>
      </c>
      <c r="D24" s="104">
        <v>1.1193195E-2</v>
      </c>
      <c r="E24" s="104">
        <v>1.8789929E-2</v>
      </c>
      <c r="F24" s="104">
        <v>0</v>
      </c>
      <c r="G24" s="104">
        <v>2.4812870000000001E-2</v>
      </c>
      <c r="H24" s="104">
        <v>9.9750619999999998E-3</v>
      </c>
      <c r="I24" s="104">
        <v>0</v>
      </c>
      <c r="J24" s="104">
        <v>1.1527819999999999E-2</v>
      </c>
      <c r="K24" s="104">
        <v>7.8115850000000002E-3</v>
      </c>
      <c r="L24" s="104">
        <v>1.4837346E-2</v>
      </c>
      <c r="M24" s="104">
        <v>2.4330899999999999E-2</v>
      </c>
      <c r="N24" s="104">
        <v>2.1959520999999999E-2</v>
      </c>
      <c r="O24" s="104">
        <v>4.3387709999999999E-3</v>
      </c>
      <c r="P24" s="104">
        <v>4.4662800000000004E-3</v>
      </c>
      <c r="Q24" s="104">
        <v>0</v>
      </c>
      <c r="R24" s="104">
        <v>0</v>
      </c>
      <c r="S24" s="104">
        <v>9.5497302000000006E-2</v>
      </c>
      <c r="T24" s="104">
        <v>5.5746140999999999E-2</v>
      </c>
      <c r="U24" s="104">
        <v>4.9067712999999999E-2</v>
      </c>
      <c r="V24" s="104">
        <v>0.11118353</v>
      </c>
      <c r="W24" s="104">
        <v>4.2281510000000003E-3</v>
      </c>
      <c r="X24" s="104">
        <v>0</v>
      </c>
      <c r="Y24" s="104">
        <v>0</v>
      </c>
      <c r="Z24" s="104">
        <v>0</v>
      </c>
      <c r="AA24" s="104" t="s">
        <v>319</v>
      </c>
      <c r="AB24" s="104" t="s">
        <v>320</v>
      </c>
      <c r="AC24" s="104" t="s">
        <v>354</v>
      </c>
      <c r="AD24" s="104" t="s">
        <v>355</v>
      </c>
      <c r="AE24" s="104" t="s">
        <v>356</v>
      </c>
      <c r="AF24" s="104" t="s">
        <v>357</v>
      </c>
      <c r="AG24" s="104"/>
      <c r="AM24" s="98" t="s">
        <v>1267</v>
      </c>
      <c r="AN24" s="104">
        <v>96.740778169999999</v>
      </c>
      <c r="AO24" s="104">
        <v>65.7</v>
      </c>
      <c r="AP24" s="104">
        <v>17.844755559999999</v>
      </c>
      <c r="AQ24" s="104">
        <v>26959</v>
      </c>
    </row>
    <row r="25" spans="1:52">
      <c r="A25" s="104" t="s">
        <v>983</v>
      </c>
      <c r="B25" s="104" t="s">
        <v>1292</v>
      </c>
      <c r="C25" s="104">
        <v>0</v>
      </c>
      <c r="D25" s="104">
        <v>5.596597E-3</v>
      </c>
      <c r="E25" s="104">
        <v>0</v>
      </c>
      <c r="F25" s="104">
        <v>0</v>
      </c>
      <c r="G25" s="104">
        <v>0</v>
      </c>
      <c r="H25" s="104">
        <v>4.9875309999999999E-3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4">
        <v>3.8198920999999997E-2</v>
      </c>
      <c r="T25" s="104">
        <v>5.1457976000000002E-2</v>
      </c>
      <c r="U25" s="104">
        <v>6.308706E-2</v>
      </c>
      <c r="V25" s="104">
        <v>4.6006977999999997E-2</v>
      </c>
      <c r="W25" s="104">
        <v>0</v>
      </c>
      <c r="X25" s="104">
        <v>0</v>
      </c>
      <c r="Y25" s="104">
        <v>0</v>
      </c>
      <c r="Z25" s="104">
        <v>0</v>
      </c>
      <c r="AA25" s="104" t="s">
        <v>319</v>
      </c>
      <c r="AB25" s="104" t="s">
        <v>320</v>
      </c>
      <c r="AC25" s="104" t="s">
        <v>354</v>
      </c>
      <c r="AD25" s="104" t="s">
        <v>355</v>
      </c>
      <c r="AE25" s="104" t="s">
        <v>745</v>
      </c>
      <c r="AF25" s="104"/>
      <c r="AG25" s="104"/>
      <c r="AM25" s="98" t="s">
        <v>1268</v>
      </c>
      <c r="AN25" s="104">
        <v>83.577564429999995</v>
      </c>
      <c r="AO25" s="104">
        <v>63.1</v>
      </c>
      <c r="AP25" s="104">
        <v>23.695536600000001</v>
      </c>
      <c r="AQ25" s="104">
        <v>27323</v>
      </c>
    </row>
    <row r="26" spans="1:52">
      <c r="A26" s="104" t="s">
        <v>630</v>
      </c>
      <c r="B26" s="104" t="s">
        <v>1293</v>
      </c>
      <c r="C26" s="104">
        <v>4.4871219999999996E-3</v>
      </c>
      <c r="D26" s="104">
        <v>0</v>
      </c>
      <c r="E26" s="104">
        <v>9.3949640000000004E-3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4">
        <v>0</v>
      </c>
      <c r="T26" s="104">
        <v>0</v>
      </c>
      <c r="U26" s="104">
        <v>0.47665778800000003</v>
      </c>
      <c r="V26" s="104">
        <v>0.60575853999999996</v>
      </c>
      <c r="W26" s="104">
        <v>0</v>
      </c>
      <c r="X26" s="104">
        <v>0</v>
      </c>
      <c r="Y26" s="104">
        <v>0</v>
      </c>
      <c r="Z26" s="104">
        <v>0</v>
      </c>
      <c r="AA26" s="104" t="s">
        <v>319</v>
      </c>
      <c r="AB26" s="104" t="s">
        <v>417</v>
      </c>
      <c r="AC26" s="104" t="s">
        <v>418</v>
      </c>
      <c r="AD26" s="104" t="s">
        <v>419</v>
      </c>
      <c r="AE26" s="104" t="s">
        <v>420</v>
      </c>
      <c r="AF26" s="104" t="s">
        <v>421</v>
      </c>
      <c r="AG26" s="104" t="s">
        <v>325</v>
      </c>
      <c r="AT26" s="488" t="s">
        <v>1749</v>
      </c>
      <c r="AU26" s="488"/>
      <c r="AV26" s="488"/>
      <c r="AW26" s="488"/>
      <c r="AX26" s="488"/>
      <c r="AY26" s="488"/>
      <c r="AZ26" s="488"/>
    </row>
    <row r="27" spans="1:52" ht="15" customHeight="1">
      <c r="A27" s="104" t="s">
        <v>1226</v>
      </c>
      <c r="B27" s="104" t="s">
        <v>1294</v>
      </c>
      <c r="C27" s="104">
        <v>0</v>
      </c>
      <c r="D27" s="104">
        <v>0</v>
      </c>
      <c r="E27" s="104">
        <v>0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4">
        <v>0</v>
      </c>
      <c r="T27" s="104">
        <v>0</v>
      </c>
      <c r="U27" s="104">
        <v>0</v>
      </c>
      <c r="V27" s="104">
        <v>0</v>
      </c>
      <c r="W27" s="104">
        <v>0</v>
      </c>
      <c r="X27" s="104">
        <v>0</v>
      </c>
      <c r="Y27" s="104">
        <v>0</v>
      </c>
      <c r="Z27" s="104">
        <v>0</v>
      </c>
      <c r="AA27" s="104" t="s">
        <v>319</v>
      </c>
      <c r="AB27" s="104" t="s">
        <v>435</v>
      </c>
      <c r="AC27" s="104" t="s">
        <v>436</v>
      </c>
      <c r="AD27" s="104" t="s">
        <v>437</v>
      </c>
      <c r="AE27" s="104" t="s">
        <v>438</v>
      </c>
      <c r="AF27" s="104" t="s">
        <v>375</v>
      </c>
      <c r="AG27" s="104" t="s">
        <v>325</v>
      </c>
      <c r="AT27" s="488"/>
      <c r="AU27" s="488"/>
      <c r="AV27" s="488"/>
      <c r="AW27" s="488"/>
      <c r="AX27" s="488"/>
      <c r="AY27" s="488"/>
      <c r="AZ27" s="488"/>
    </row>
    <row r="28" spans="1:52" ht="15" customHeight="1">
      <c r="A28" s="104" t="s">
        <v>697</v>
      </c>
      <c r="B28" s="104" t="s">
        <v>1295</v>
      </c>
      <c r="C28" s="104">
        <v>5.3845464000000003E-2</v>
      </c>
      <c r="D28" s="104">
        <v>5.0369375000000001E-2</v>
      </c>
      <c r="E28" s="104">
        <v>0.122134536</v>
      </c>
      <c r="F28" s="104">
        <v>0.12978585300000001</v>
      </c>
      <c r="G28" s="104">
        <v>7.0303131000000005E-2</v>
      </c>
      <c r="H28" s="104">
        <v>2.9925186999999999E-2</v>
      </c>
      <c r="I28" s="104">
        <v>2.3152435999999998E-2</v>
      </c>
      <c r="J28" s="104">
        <v>4.9953889000000001E-2</v>
      </c>
      <c r="K28" s="104">
        <v>5.8586883999999999E-2</v>
      </c>
      <c r="L28" s="104">
        <v>8.9024073999999995E-2</v>
      </c>
      <c r="M28" s="104">
        <v>6.8937551E-2</v>
      </c>
      <c r="N28" s="104">
        <v>8.4178164999999999E-2</v>
      </c>
      <c r="O28" s="104">
        <v>0</v>
      </c>
      <c r="P28" s="104">
        <v>0</v>
      </c>
      <c r="Q28" s="104">
        <v>0</v>
      </c>
      <c r="R28" s="104">
        <v>0</v>
      </c>
      <c r="S28" s="104">
        <v>0</v>
      </c>
      <c r="T28" s="104">
        <v>0</v>
      </c>
      <c r="U28" s="104">
        <v>0</v>
      </c>
      <c r="V28" s="104">
        <v>0</v>
      </c>
      <c r="W28" s="104">
        <v>0</v>
      </c>
      <c r="X28" s="104">
        <v>0</v>
      </c>
      <c r="Y28" s="104">
        <v>0</v>
      </c>
      <c r="Z28" s="104">
        <v>0</v>
      </c>
      <c r="AA28" s="104" t="s">
        <v>319</v>
      </c>
      <c r="AB28" s="104" t="s">
        <v>417</v>
      </c>
      <c r="AC28" s="104" t="s">
        <v>418</v>
      </c>
      <c r="AD28" s="104" t="s">
        <v>604</v>
      </c>
      <c r="AE28" s="104" t="s">
        <v>698</v>
      </c>
      <c r="AF28" s="104" t="s">
        <v>375</v>
      </c>
      <c r="AG28" s="104"/>
      <c r="AT28" s="488"/>
      <c r="AU28" s="488"/>
      <c r="AV28" s="488"/>
      <c r="AW28" s="488"/>
      <c r="AX28" s="488"/>
      <c r="AY28" s="488"/>
      <c r="AZ28" s="488"/>
    </row>
    <row r="29" spans="1:52">
      <c r="A29" s="104" t="s">
        <v>515</v>
      </c>
      <c r="B29" s="104" t="s">
        <v>1296</v>
      </c>
      <c r="C29" s="104">
        <v>0.34102126900000002</v>
      </c>
      <c r="D29" s="104">
        <v>0.324602642</v>
      </c>
      <c r="E29" s="104">
        <v>0.422773393</v>
      </c>
      <c r="F29" s="104">
        <v>0.41531473099999999</v>
      </c>
      <c r="G29" s="104">
        <v>0.165419131</v>
      </c>
      <c r="H29" s="104">
        <v>0.15960099799999999</v>
      </c>
      <c r="I29" s="104">
        <v>9.7240229999999997E-2</v>
      </c>
      <c r="J29" s="104">
        <v>0.11912081200000001</v>
      </c>
      <c r="K29" s="104">
        <v>0.16404327599999999</v>
      </c>
      <c r="L29" s="104">
        <v>0.114989428</v>
      </c>
      <c r="M29" s="104">
        <v>0.14193025100000001</v>
      </c>
      <c r="N29" s="104">
        <v>9.5157926000000004E-2</v>
      </c>
      <c r="O29" s="104">
        <v>0</v>
      </c>
      <c r="P29" s="104">
        <v>0</v>
      </c>
      <c r="Q29" s="104">
        <v>0</v>
      </c>
      <c r="R29" s="104">
        <v>0</v>
      </c>
      <c r="S29" s="104">
        <v>0.19099460400000001</v>
      </c>
      <c r="T29" s="104">
        <v>0.248713551</v>
      </c>
      <c r="U29" s="104">
        <v>0.322444974</v>
      </c>
      <c r="V29" s="104">
        <v>0.22236705900000001</v>
      </c>
      <c r="W29" s="104">
        <v>0</v>
      </c>
      <c r="X29" s="104">
        <v>0</v>
      </c>
      <c r="Y29" s="104">
        <v>0</v>
      </c>
      <c r="Z29" s="104">
        <v>0</v>
      </c>
      <c r="AA29" s="104" t="s">
        <v>319</v>
      </c>
      <c r="AB29" s="104" t="s">
        <v>417</v>
      </c>
      <c r="AC29" s="104" t="s">
        <v>418</v>
      </c>
      <c r="AD29" s="104" t="s">
        <v>424</v>
      </c>
      <c r="AE29" s="104" t="s">
        <v>425</v>
      </c>
      <c r="AF29" s="104" t="s">
        <v>516</v>
      </c>
      <c r="AG29" s="104"/>
      <c r="AT29" s="488"/>
      <c r="AU29" s="488"/>
      <c r="AV29" s="488"/>
      <c r="AW29" s="488"/>
      <c r="AX29" s="488"/>
      <c r="AY29" s="488"/>
      <c r="AZ29" s="488"/>
    </row>
    <row r="30" spans="1:52">
      <c r="A30" s="104" t="s">
        <v>680</v>
      </c>
      <c r="B30" s="104" t="s">
        <v>1297</v>
      </c>
      <c r="C30" s="104">
        <v>8.0768195000000001E-2</v>
      </c>
      <c r="D30" s="104">
        <v>9.5142154000000007E-2</v>
      </c>
      <c r="E30" s="104">
        <v>0.112739572</v>
      </c>
      <c r="F30" s="104">
        <v>0.103828683</v>
      </c>
      <c r="G30" s="104">
        <v>8.2709570000000007E-3</v>
      </c>
      <c r="H30" s="104">
        <v>0</v>
      </c>
      <c r="I30" s="104">
        <v>4.630487E-3</v>
      </c>
      <c r="J30" s="104">
        <v>7.6852140000000001E-3</v>
      </c>
      <c r="K30" s="104">
        <v>3.9057919999999999E-3</v>
      </c>
      <c r="L30" s="104">
        <v>3.7093360000000001E-3</v>
      </c>
      <c r="M30" s="104">
        <v>0</v>
      </c>
      <c r="N30" s="104">
        <v>3.6599200000000001E-3</v>
      </c>
      <c r="O30" s="104">
        <v>0</v>
      </c>
      <c r="P30" s="104">
        <v>0</v>
      </c>
      <c r="Q30" s="104">
        <v>0</v>
      </c>
      <c r="R30" s="104">
        <v>0</v>
      </c>
      <c r="S30" s="104">
        <v>1.9099459999999999E-2</v>
      </c>
      <c r="T30" s="104">
        <v>4.288165E-3</v>
      </c>
      <c r="U30" s="104">
        <v>0</v>
      </c>
      <c r="V30" s="104">
        <v>3.8339149999999998E-3</v>
      </c>
      <c r="W30" s="104">
        <v>0</v>
      </c>
      <c r="X30" s="104">
        <v>0</v>
      </c>
      <c r="Y30" s="104">
        <v>0</v>
      </c>
      <c r="Z30" s="104">
        <v>0</v>
      </c>
      <c r="AA30" s="104" t="s">
        <v>319</v>
      </c>
      <c r="AB30" s="104" t="s">
        <v>681</v>
      </c>
      <c r="AC30" s="104" t="s">
        <v>682</v>
      </c>
      <c r="AD30" s="104" t="s">
        <v>683</v>
      </c>
      <c r="AE30" s="104" t="s">
        <v>684</v>
      </c>
      <c r="AF30" s="104" t="s">
        <v>685</v>
      </c>
      <c r="AG30" s="104" t="s">
        <v>686</v>
      </c>
      <c r="AT30" s="488"/>
      <c r="AU30" s="488"/>
      <c r="AV30" s="488"/>
      <c r="AW30" s="488"/>
      <c r="AX30" s="488"/>
      <c r="AY30" s="488"/>
      <c r="AZ30" s="488"/>
    </row>
    <row r="31" spans="1:52">
      <c r="A31" s="104" t="s">
        <v>744</v>
      </c>
      <c r="B31" s="104" t="s">
        <v>1298</v>
      </c>
      <c r="C31" s="104">
        <v>4.4871219999999996E-3</v>
      </c>
      <c r="D31" s="104">
        <v>5.596597E-3</v>
      </c>
      <c r="E31" s="104">
        <v>0</v>
      </c>
      <c r="F31" s="104">
        <v>0</v>
      </c>
      <c r="G31" s="104">
        <v>0</v>
      </c>
      <c r="H31" s="104">
        <v>9.9750619999999998E-3</v>
      </c>
      <c r="I31" s="104">
        <v>0</v>
      </c>
      <c r="J31" s="104">
        <v>0</v>
      </c>
      <c r="K31" s="104">
        <v>0</v>
      </c>
      <c r="L31" s="104">
        <v>1.1128008999999999E-2</v>
      </c>
      <c r="M31" s="104">
        <v>4.0551500000000004E-3</v>
      </c>
      <c r="N31" s="104">
        <v>3.6599200000000001E-3</v>
      </c>
      <c r="O31" s="104">
        <v>0</v>
      </c>
      <c r="P31" s="104">
        <v>0</v>
      </c>
      <c r="Q31" s="104">
        <v>4.0413840000000003E-3</v>
      </c>
      <c r="R31" s="104">
        <v>0</v>
      </c>
      <c r="S31" s="104">
        <v>0.148020818</v>
      </c>
      <c r="T31" s="104">
        <v>0.14150943399999999</v>
      </c>
      <c r="U31" s="104">
        <v>0.14019346699999999</v>
      </c>
      <c r="V31" s="104">
        <v>9.5847870000000002E-2</v>
      </c>
      <c r="W31" s="104">
        <v>0</v>
      </c>
      <c r="X31" s="104">
        <v>0</v>
      </c>
      <c r="Y31" s="104">
        <v>4.418132E-3</v>
      </c>
      <c r="Z31" s="104">
        <v>0</v>
      </c>
      <c r="AA31" s="104" t="s">
        <v>319</v>
      </c>
      <c r="AB31" s="104" t="s">
        <v>320</v>
      </c>
      <c r="AC31" s="104" t="s">
        <v>354</v>
      </c>
      <c r="AD31" s="104" t="s">
        <v>355</v>
      </c>
      <c r="AE31" s="104" t="s">
        <v>745</v>
      </c>
      <c r="AF31" s="104" t="s">
        <v>746</v>
      </c>
      <c r="AG31" s="104" t="s">
        <v>325</v>
      </c>
      <c r="AT31" s="488"/>
      <c r="AU31" s="488"/>
      <c r="AV31" s="488"/>
      <c r="AW31" s="488"/>
      <c r="AX31" s="488"/>
      <c r="AY31" s="488"/>
      <c r="AZ31" s="488"/>
    </row>
    <row r="32" spans="1:52">
      <c r="A32" s="104" t="s">
        <v>643</v>
      </c>
      <c r="B32" s="104" t="s">
        <v>1299</v>
      </c>
      <c r="C32" s="104">
        <v>4.4871219999999996E-3</v>
      </c>
      <c r="D32" s="104">
        <v>0</v>
      </c>
      <c r="E32" s="104">
        <v>0</v>
      </c>
      <c r="F32" s="104">
        <v>0</v>
      </c>
      <c r="G32" s="104">
        <v>6.2032174000000002E-2</v>
      </c>
      <c r="H32" s="104">
        <v>0</v>
      </c>
      <c r="I32" s="104">
        <v>9.2609739999999999E-3</v>
      </c>
      <c r="J32" s="104">
        <v>0</v>
      </c>
      <c r="K32" s="104">
        <v>3.9057919999999999E-3</v>
      </c>
      <c r="L32" s="104">
        <v>0</v>
      </c>
      <c r="M32" s="104">
        <v>0</v>
      </c>
      <c r="N32" s="104">
        <v>0</v>
      </c>
      <c r="O32" s="104">
        <v>0</v>
      </c>
      <c r="P32" s="104">
        <v>0</v>
      </c>
      <c r="Q32" s="104">
        <v>0</v>
      </c>
      <c r="R32" s="104">
        <v>0</v>
      </c>
      <c r="S32" s="104">
        <v>0</v>
      </c>
      <c r="T32" s="104">
        <v>0</v>
      </c>
      <c r="U32" s="104">
        <v>0</v>
      </c>
      <c r="V32" s="104">
        <v>1.1501744E-2</v>
      </c>
      <c r="W32" s="104">
        <v>2.5368906E-2</v>
      </c>
      <c r="X32" s="104">
        <v>3.9294445999999997E-2</v>
      </c>
      <c r="Y32" s="104">
        <v>8.8362639999999999E-3</v>
      </c>
      <c r="Z32" s="104">
        <v>1.3412617E-2</v>
      </c>
      <c r="AA32" s="104" t="s">
        <v>319</v>
      </c>
      <c r="AB32" s="104" t="s">
        <v>320</v>
      </c>
      <c r="AC32" s="104" t="s">
        <v>354</v>
      </c>
      <c r="AD32" s="104" t="s">
        <v>355</v>
      </c>
      <c r="AE32" s="104" t="s">
        <v>356</v>
      </c>
      <c r="AF32" s="104" t="s">
        <v>644</v>
      </c>
      <c r="AG32" s="104"/>
      <c r="AT32" s="488"/>
      <c r="AU32" s="488"/>
      <c r="AV32" s="488"/>
      <c r="AW32" s="488"/>
      <c r="AX32" s="488"/>
      <c r="AY32" s="488"/>
      <c r="AZ32" s="488"/>
    </row>
    <row r="33" spans="1:33">
      <c r="A33" s="104" t="s">
        <v>549</v>
      </c>
      <c r="B33" s="104" t="s">
        <v>1300</v>
      </c>
      <c r="C33" s="104">
        <v>0.17948487799999999</v>
      </c>
      <c r="D33" s="104">
        <v>0.50369375400000005</v>
      </c>
      <c r="E33" s="104">
        <v>0.34291619699999998</v>
      </c>
      <c r="F33" s="104">
        <v>0.16872160899999999</v>
      </c>
      <c r="G33" s="104">
        <v>8.2709564999999999E-2</v>
      </c>
      <c r="H33" s="104">
        <v>2.9925186999999999E-2</v>
      </c>
      <c r="I33" s="104">
        <v>3.7043896999999999E-2</v>
      </c>
      <c r="J33" s="104">
        <v>5.3796495999999999E-2</v>
      </c>
      <c r="K33" s="104">
        <v>6.6398469000000002E-2</v>
      </c>
      <c r="L33" s="104">
        <v>9.2733410000000002E-2</v>
      </c>
      <c r="M33" s="104">
        <v>9.3268451000000002E-2</v>
      </c>
      <c r="N33" s="104">
        <v>7.6858324000000006E-2</v>
      </c>
      <c r="O33" s="104">
        <v>0</v>
      </c>
      <c r="P33" s="104">
        <v>0</v>
      </c>
      <c r="Q33" s="104">
        <v>0</v>
      </c>
      <c r="R33" s="104">
        <v>0</v>
      </c>
      <c r="S33" s="104">
        <v>0.210094065</v>
      </c>
      <c r="T33" s="104">
        <v>0.19296741000000001</v>
      </c>
      <c r="U33" s="104">
        <v>0.14019346699999999</v>
      </c>
      <c r="V33" s="104">
        <v>0.176360081</v>
      </c>
      <c r="W33" s="104">
        <v>0</v>
      </c>
      <c r="X33" s="104">
        <v>0</v>
      </c>
      <c r="Y33" s="104">
        <v>0</v>
      </c>
      <c r="Z33" s="104">
        <v>0</v>
      </c>
      <c r="AA33" s="104" t="s">
        <v>319</v>
      </c>
      <c r="AB33" s="104" t="s">
        <v>417</v>
      </c>
      <c r="AC33" s="104" t="s">
        <v>440</v>
      </c>
      <c r="AD33" s="104" t="s">
        <v>550</v>
      </c>
      <c r="AE33" s="104" t="s">
        <v>551</v>
      </c>
      <c r="AF33" s="104"/>
      <c r="AG33" s="104"/>
    </row>
    <row r="34" spans="1:33">
      <c r="A34" s="104" t="s">
        <v>669</v>
      </c>
      <c r="B34" s="104" t="s">
        <v>1301</v>
      </c>
      <c r="C34" s="104">
        <v>0</v>
      </c>
      <c r="D34" s="104">
        <v>0</v>
      </c>
      <c r="E34" s="104">
        <v>4.6974820000000002E-3</v>
      </c>
      <c r="F34" s="104">
        <v>0</v>
      </c>
      <c r="G34" s="104">
        <v>0</v>
      </c>
      <c r="H34" s="104">
        <v>0</v>
      </c>
      <c r="I34" s="104">
        <v>0</v>
      </c>
      <c r="J34" s="104">
        <v>0</v>
      </c>
      <c r="K34" s="104">
        <v>0</v>
      </c>
      <c r="L34" s="104">
        <v>0</v>
      </c>
      <c r="M34" s="104">
        <v>0</v>
      </c>
      <c r="N34" s="104">
        <v>0</v>
      </c>
      <c r="O34" s="104">
        <v>0</v>
      </c>
      <c r="P34" s="104">
        <v>0</v>
      </c>
      <c r="Q34" s="104">
        <v>0</v>
      </c>
      <c r="R34" s="104">
        <v>0</v>
      </c>
      <c r="S34" s="104">
        <v>0</v>
      </c>
      <c r="T34" s="104">
        <v>0</v>
      </c>
      <c r="U34" s="104">
        <v>0</v>
      </c>
      <c r="V34" s="104">
        <v>0</v>
      </c>
      <c r="W34" s="104">
        <v>0</v>
      </c>
      <c r="X34" s="104">
        <v>0</v>
      </c>
      <c r="Y34" s="104">
        <v>0</v>
      </c>
      <c r="Z34" s="104">
        <v>0</v>
      </c>
      <c r="AA34" s="104" t="s">
        <v>319</v>
      </c>
      <c r="AB34" s="104" t="s">
        <v>320</v>
      </c>
      <c r="AC34" s="104" t="s">
        <v>451</v>
      </c>
      <c r="AD34" s="104" t="s">
        <v>452</v>
      </c>
      <c r="AE34" s="104" t="s">
        <v>453</v>
      </c>
      <c r="AF34" s="104" t="s">
        <v>670</v>
      </c>
      <c r="AG34" s="104" t="s">
        <v>325</v>
      </c>
    </row>
    <row r="35" spans="1:33">
      <c r="A35" s="104" t="s">
        <v>359</v>
      </c>
      <c r="B35" s="104" t="s">
        <v>1302</v>
      </c>
      <c r="C35" s="104">
        <v>0</v>
      </c>
      <c r="D35" s="104">
        <v>5.596597E-3</v>
      </c>
      <c r="E35" s="104">
        <v>4.6974820000000002E-3</v>
      </c>
      <c r="F35" s="104">
        <v>1.2978585000000001E-2</v>
      </c>
      <c r="G35" s="104">
        <v>4.1189363549999998</v>
      </c>
      <c r="H35" s="104">
        <v>0.83291770600000004</v>
      </c>
      <c r="I35" s="104">
        <v>5.0472309690000001</v>
      </c>
      <c r="J35" s="104">
        <v>4.234552721</v>
      </c>
      <c r="K35" s="104">
        <v>11.213529660000001</v>
      </c>
      <c r="L35" s="104">
        <v>11.784561739999999</v>
      </c>
      <c r="M35" s="104">
        <v>10.91240876</v>
      </c>
      <c r="N35" s="104">
        <v>10.47469165</v>
      </c>
      <c r="O35" s="104">
        <v>8.6775429999999994E-3</v>
      </c>
      <c r="P35" s="104">
        <v>0.37963376500000001</v>
      </c>
      <c r="Q35" s="104">
        <v>0</v>
      </c>
      <c r="R35" s="104">
        <v>6.7220434999999995E-2</v>
      </c>
      <c r="S35" s="104">
        <v>4.7748649999999997E-3</v>
      </c>
      <c r="T35" s="104">
        <v>0</v>
      </c>
      <c r="U35" s="104">
        <v>7.0096730000000001E-3</v>
      </c>
      <c r="V35" s="104">
        <v>7.6678299999999996E-3</v>
      </c>
      <c r="W35" s="104">
        <v>0</v>
      </c>
      <c r="X35" s="104">
        <v>1.3098149E-2</v>
      </c>
      <c r="Y35" s="104">
        <v>0</v>
      </c>
      <c r="Z35" s="104">
        <v>4.4708719999999999E-3</v>
      </c>
      <c r="AA35" s="104" t="s">
        <v>319</v>
      </c>
      <c r="AB35" s="104" t="s">
        <v>320</v>
      </c>
      <c r="AC35" s="104" t="s">
        <v>321</v>
      </c>
      <c r="AD35" s="104" t="s">
        <v>322</v>
      </c>
      <c r="AE35" s="104" t="s">
        <v>323</v>
      </c>
      <c r="AF35" s="104" t="s">
        <v>324</v>
      </c>
      <c r="AG35" s="104"/>
    </row>
    <row r="36" spans="1:33">
      <c r="A36" s="104" t="s">
        <v>730</v>
      </c>
      <c r="B36" s="104" t="s">
        <v>1303</v>
      </c>
      <c r="C36" s="104">
        <v>0.116665171</v>
      </c>
      <c r="D36" s="104">
        <v>7.8352361999999995E-2</v>
      </c>
      <c r="E36" s="104">
        <v>0.21608417899999999</v>
      </c>
      <c r="F36" s="104">
        <v>0.16872160899999999</v>
      </c>
      <c r="G36" s="104">
        <v>4.1354779999999997E-3</v>
      </c>
      <c r="H36" s="104">
        <v>9.9750619999999998E-3</v>
      </c>
      <c r="I36" s="104">
        <v>9.2609739999999999E-3</v>
      </c>
      <c r="J36" s="104">
        <v>7.6852140000000001E-3</v>
      </c>
      <c r="K36" s="104">
        <v>3.9057919999999999E-3</v>
      </c>
      <c r="L36" s="104">
        <v>1.1128008999999999E-2</v>
      </c>
      <c r="M36" s="104">
        <v>1.216545E-2</v>
      </c>
      <c r="N36" s="104">
        <v>3.2939282E-2</v>
      </c>
      <c r="O36" s="104">
        <v>0</v>
      </c>
      <c r="P36" s="104">
        <v>0</v>
      </c>
      <c r="Q36" s="104">
        <v>0</v>
      </c>
      <c r="R36" s="104">
        <v>0</v>
      </c>
      <c r="S36" s="104">
        <v>0</v>
      </c>
      <c r="T36" s="104">
        <v>0</v>
      </c>
      <c r="U36" s="104">
        <v>0</v>
      </c>
      <c r="V36" s="104">
        <v>0</v>
      </c>
      <c r="W36" s="104">
        <v>0</v>
      </c>
      <c r="X36" s="104">
        <v>0</v>
      </c>
      <c r="Y36" s="104">
        <v>0</v>
      </c>
      <c r="Z36" s="104">
        <v>0</v>
      </c>
      <c r="AA36" s="104" t="s">
        <v>319</v>
      </c>
      <c r="AB36" s="104" t="s">
        <v>588</v>
      </c>
      <c r="AC36" s="104" t="s">
        <v>589</v>
      </c>
      <c r="AD36" s="104" t="s">
        <v>731</v>
      </c>
      <c r="AE36" s="104" t="s">
        <v>732</v>
      </c>
      <c r="AF36" s="104" t="s">
        <v>733</v>
      </c>
      <c r="AG36" s="104"/>
    </row>
    <row r="37" spans="1:33">
      <c r="A37" s="104" t="s">
        <v>756</v>
      </c>
      <c r="B37" s="104" t="s">
        <v>1304</v>
      </c>
      <c r="C37" s="104">
        <v>2.6922732000000001E-2</v>
      </c>
      <c r="D37" s="104">
        <v>5.5965973000000002E-2</v>
      </c>
      <c r="E37" s="104">
        <v>2.3487411E-2</v>
      </c>
      <c r="F37" s="104">
        <v>1.2978585000000001E-2</v>
      </c>
      <c r="G37" s="104">
        <v>2.0677391E-2</v>
      </c>
      <c r="H37" s="104">
        <v>2.9925186999999999E-2</v>
      </c>
      <c r="I37" s="104">
        <v>1.3891461000000001E-2</v>
      </c>
      <c r="J37" s="104">
        <v>2.6898248E-2</v>
      </c>
      <c r="K37" s="104">
        <v>4.2963715E-2</v>
      </c>
      <c r="L37" s="104">
        <v>2.5965354999999999E-2</v>
      </c>
      <c r="M37" s="104">
        <v>2.8386049999999999E-2</v>
      </c>
      <c r="N37" s="104">
        <v>2.5619441E-2</v>
      </c>
      <c r="O37" s="104">
        <v>0</v>
      </c>
      <c r="P37" s="104">
        <v>0</v>
      </c>
      <c r="Q37" s="104">
        <v>0</v>
      </c>
      <c r="R37" s="104">
        <v>0</v>
      </c>
      <c r="S37" s="104">
        <v>0.105047032</v>
      </c>
      <c r="T37" s="104">
        <v>5.1457976000000002E-2</v>
      </c>
      <c r="U37" s="104">
        <v>2.8038693E-2</v>
      </c>
      <c r="V37" s="104">
        <v>3.8339148000000003E-2</v>
      </c>
      <c r="W37" s="104">
        <v>0</v>
      </c>
      <c r="X37" s="104">
        <v>0</v>
      </c>
      <c r="Y37" s="104">
        <v>0</v>
      </c>
      <c r="Z37" s="104">
        <v>0</v>
      </c>
      <c r="AA37" s="104" t="s">
        <v>319</v>
      </c>
      <c r="AB37" s="104" t="s">
        <v>576</v>
      </c>
      <c r="AC37" s="104" t="s">
        <v>577</v>
      </c>
      <c r="AD37" s="104" t="s">
        <v>578</v>
      </c>
      <c r="AE37" s="104" t="s">
        <v>579</v>
      </c>
      <c r="AF37" s="104" t="s">
        <v>668</v>
      </c>
      <c r="AG37" s="104" t="s">
        <v>325</v>
      </c>
    </row>
    <row r="38" spans="1:33">
      <c r="A38" s="104" t="s">
        <v>709</v>
      </c>
      <c r="B38" s="104" t="s">
        <v>1305</v>
      </c>
      <c r="C38" s="104">
        <v>6.2819707000000002E-2</v>
      </c>
      <c r="D38" s="104">
        <v>7.8352361999999995E-2</v>
      </c>
      <c r="E38" s="104">
        <v>7.0462232E-2</v>
      </c>
      <c r="F38" s="104">
        <v>6.4892927000000003E-2</v>
      </c>
      <c r="G38" s="104">
        <v>4.5490260999999997E-2</v>
      </c>
      <c r="H38" s="104">
        <v>6.4837905000000001E-2</v>
      </c>
      <c r="I38" s="104">
        <v>1.8521948999999999E-2</v>
      </c>
      <c r="J38" s="104">
        <v>4.9953889000000001E-2</v>
      </c>
      <c r="K38" s="104">
        <v>7.0304261000000007E-2</v>
      </c>
      <c r="L38" s="104">
        <v>6.3058718999999999E-2</v>
      </c>
      <c r="M38" s="104">
        <v>7.2992700999999993E-2</v>
      </c>
      <c r="N38" s="104">
        <v>5.1238882999999999E-2</v>
      </c>
      <c r="O38" s="104">
        <v>0</v>
      </c>
      <c r="P38" s="104">
        <v>0</v>
      </c>
      <c r="Q38" s="104">
        <v>0</v>
      </c>
      <c r="R38" s="104">
        <v>0</v>
      </c>
      <c r="S38" s="104">
        <v>0</v>
      </c>
      <c r="T38" s="104">
        <v>0</v>
      </c>
      <c r="U38" s="104">
        <v>0</v>
      </c>
      <c r="V38" s="104">
        <v>0</v>
      </c>
      <c r="W38" s="104">
        <v>0</v>
      </c>
      <c r="X38" s="104">
        <v>0</v>
      </c>
      <c r="Y38" s="104">
        <v>0</v>
      </c>
      <c r="Z38" s="104">
        <v>0</v>
      </c>
      <c r="AA38" s="104" t="s">
        <v>319</v>
      </c>
      <c r="AB38" s="104" t="s">
        <v>417</v>
      </c>
      <c r="AC38" s="104" t="s">
        <v>418</v>
      </c>
      <c r="AD38" s="104" t="s">
        <v>710</v>
      </c>
      <c r="AE38" s="104" t="s">
        <v>481</v>
      </c>
      <c r="AF38" s="104" t="s">
        <v>476</v>
      </c>
      <c r="AG38" s="104" t="s">
        <v>325</v>
      </c>
    </row>
    <row r="39" spans="1:33">
      <c r="A39" s="104" t="s">
        <v>651</v>
      </c>
      <c r="B39" s="104" t="s">
        <v>1306</v>
      </c>
      <c r="C39" s="104">
        <v>0.10769092700000001</v>
      </c>
      <c r="D39" s="104">
        <v>0.19028430700000001</v>
      </c>
      <c r="E39" s="104">
        <v>0.17850432199999999</v>
      </c>
      <c r="F39" s="104">
        <v>0.220635951</v>
      </c>
      <c r="G39" s="104">
        <v>2.4812870000000001E-2</v>
      </c>
      <c r="H39" s="104">
        <v>2.9925186999999999E-2</v>
      </c>
      <c r="I39" s="104">
        <v>1.8521948999999999E-2</v>
      </c>
      <c r="J39" s="104">
        <v>2.3055641000000002E-2</v>
      </c>
      <c r="K39" s="104">
        <v>3.5152131000000003E-2</v>
      </c>
      <c r="L39" s="104">
        <v>4.0802699999999997E-2</v>
      </c>
      <c r="M39" s="104">
        <v>4.8661799999999998E-2</v>
      </c>
      <c r="N39" s="104">
        <v>3.6599201999999997E-2</v>
      </c>
      <c r="O39" s="104">
        <v>0</v>
      </c>
      <c r="P39" s="104">
        <v>0</v>
      </c>
      <c r="Q39" s="104">
        <v>0</v>
      </c>
      <c r="R39" s="104">
        <v>0</v>
      </c>
      <c r="S39" s="104">
        <v>0</v>
      </c>
      <c r="T39" s="104">
        <v>0</v>
      </c>
      <c r="U39" s="104">
        <v>0</v>
      </c>
      <c r="V39" s="104">
        <v>0</v>
      </c>
      <c r="W39" s="104">
        <v>0</v>
      </c>
      <c r="X39" s="104">
        <v>0</v>
      </c>
      <c r="Y39" s="104">
        <v>0</v>
      </c>
      <c r="Z39" s="104">
        <v>0</v>
      </c>
      <c r="AA39" s="104" t="s">
        <v>319</v>
      </c>
      <c r="AB39" s="104" t="s">
        <v>576</v>
      </c>
      <c r="AC39" s="104" t="s">
        <v>577</v>
      </c>
      <c r="AD39" s="104" t="s">
        <v>652</v>
      </c>
      <c r="AE39" s="104" t="s">
        <v>653</v>
      </c>
      <c r="AF39" s="104" t="s">
        <v>375</v>
      </c>
      <c r="AG39" s="104" t="s">
        <v>325</v>
      </c>
    </row>
    <row r="40" spans="1:33">
      <c r="A40" s="104" t="s">
        <v>645</v>
      </c>
      <c r="B40" s="104" t="s">
        <v>1307</v>
      </c>
      <c r="C40" s="104">
        <v>0</v>
      </c>
      <c r="D40" s="104">
        <v>0</v>
      </c>
      <c r="E40" s="104">
        <v>0</v>
      </c>
      <c r="F40" s="104">
        <v>0</v>
      </c>
      <c r="G40" s="104">
        <v>4.1354782999999999E-2</v>
      </c>
      <c r="H40" s="104">
        <v>6.9825436000000005E-2</v>
      </c>
      <c r="I40" s="104">
        <v>2.3152435999999998E-2</v>
      </c>
      <c r="J40" s="104">
        <v>5.7639101999999998E-2</v>
      </c>
      <c r="K40" s="104">
        <v>3.9057923000000001E-2</v>
      </c>
      <c r="L40" s="104">
        <v>0.12240810100000001</v>
      </c>
      <c r="M40" s="104">
        <v>4.4606649999999998E-2</v>
      </c>
      <c r="N40" s="104">
        <v>0.14639680899999999</v>
      </c>
      <c r="O40" s="104">
        <v>0</v>
      </c>
      <c r="P40" s="104">
        <v>0</v>
      </c>
      <c r="Q40" s="104">
        <v>0</v>
      </c>
      <c r="R40" s="104">
        <v>0</v>
      </c>
      <c r="S40" s="104">
        <v>2.3874326000000001E-2</v>
      </c>
      <c r="T40" s="104">
        <v>3.4305317000000002E-2</v>
      </c>
      <c r="U40" s="104">
        <v>1.4019347E-2</v>
      </c>
      <c r="V40" s="104">
        <v>2.3003488999999998E-2</v>
      </c>
      <c r="W40" s="104">
        <v>8.8791172000000002E-2</v>
      </c>
      <c r="X40" s="104">
        <v>0.100419141</v>
      </c>
      <c r="Y40" s="104">
        <v>5.7435715999999998E-2</v>
      </c>
      <c r="Z40" s="104">
        <v>8.0475700999999997E-2</v>
      </c>
      <c r="AA40" s="104" t="s">
        <v>319</v>
      </c>
      <c r="AB40" s="104" t="s">
        <v>320</v>
      </c>
      <c r="AC40" s="104" t="s">
        <v>354</v>
      </c>
      <c r="AD40" s="104" t="s">
        <v>355</v>
      </c>
      <c r="AE40" s="104" t="s">
        <v>368</v>
      </c>
      <c r="AF40" s="104" t="s">
        <v>369</v>
      </c>
      <c r="AG40" s="104"/>
    </row>
    <row r="41" spans="1:33">
      <c r="A41" s="104" t="s">
        <v>361</v>
      </c>
      <c r="B41" s="104" t="s">
        <v>1308</v>
      </c>
      <c r="C41" s="104">
        <v>14.46199408</v>
      </c>
      <c r="D41" s="104">
        <v>14.114618309999999</v>
      </c>
      <c r="E41" s="104">
        <v>12.852311159999999</v>
      </c>
      <c r="F41" s="104">
        <v>11.849448410000001</v>
      </c>
      <c r="G41" s="104">
        <v>0.62859269699999998</v>
      </c>
      <c r="H41" s="104">
        <v>0.79800498799999997</v>
      </c>
      <c r="I41" s="104">
        <v>0.61585478800000004</v>
      </c>
      <c r="J41" s="104">
        <v>1.3180141409999999</v>
      </c>
      <c r="K41" s="104">
        <v>0.51556458199999999</v>
      </c>
      <c r="L41" s="104">
        <v>0.493341741</v>
      </c>
      <c r="M41" s="104">
        <v>0.70154095699999997</v>
      </c>
      <c r="N41" s="104">
        <v>0.55264795200000005</v>
      </c>
      <c r="O41" s="104">
        <v>8.6775429999999994E-3</v>
      </c>
      <c r="P41" s="104">
        <v>0</v>
      </c>
      <c r="Q41" s="104">
        <v>4.0413840000000003E-3</v>
      </c>
      <c r="R41" s="104">
        <v>0</v>
      </c>
      <c r="S41" s="104">
        <v>2.3874326000000001E-2</v>
      </c>
      <c r="T41" s="104">
        <v>3.0017153000000001E-2</v>
      </c>
      <c r="U41" s="104">
        <v>2.8038693E-2</v>
      </c>
      <c r="V41" s="104">
        <v>2.3003488999999998E-2</v>
      </c>
      <c r="W41" s="104">
        <v>8.8791172000000002E-2</v>
      </c>
      <c r="X41" s="104">
        <v>0.21830247999999999</v>
      </c>
      <c r="Y41" s="104">
        <v>0</v>
      </c>
      <c r="Z41" s="104">
        <v>8.9417449999999992E-3</v>
      </c>
      <c r="AA41" s="104" t="s">
        <v>319</v>
      </c>
      <c r="AB41" s="104" t="s">
        <v>320</v>
      </c>
      <c r="AC41" s="104" t="s">
        <v>321</v>
      </c>
      <c r="AD41" s="104" t="s">
        <v>322</v>
      </c>
      <c r="AE41" s="104" t="s">
        <v>323</v>
      </c>
      <c r="AF41" s="104" t="s">
        <v>324</v>
      </c>
      <c r="AG41" s="104" t="s">
        <v>325</v>
      </c>
    </row>
    <row r="42" spans="1:33">
      <c r="A42" s="104" t="s">
        <v>628</v>
      </c>
      <c r="B42" s="104" t="s">
        <v>1309</v>
      </c>
      <c r="C42" s="104">
        <v>4.9358341999999999E-2</v>
      </c>
      <c r="D42" s="104">
        <v>4.4772777999999999E-2</v>
      </c>
      <c r="E42" s="104">
        <v>6.5764749999999997E-2</v>
      </c>
      <c r="F42" s="104">
        <v>7.7871512000000004E-2</v>
      </c>
      <c r="G42" s="104">
        <v>1.6541912999999998E-2</v>
      </c>
      <c r="H42" s="104">
        <v>2.9925186999999999E-2</v>
      </c>
      <c r="I42" s="104">
        <v>1.8521948999999999E-2</v>
      </c>
      <c r="J42" s="104">
        <v>2.6898248E-2</v>
      </c>
      <c r="K42" s="104">
        <v>4.6869506999999998E-2</v>
      </c>
      <c r="L42" s="104">
        <v>1.1128008999999999E-2</v>
      </c>
      <c r="M42" s="104">
        <v>1.6220600000000002E-2</v>
      </c>
      <c r="N42" s="104">
        <v>4.3919042999999998E-2</v>
      </c>
      <c r="O42" s="104">
        <v>0</v>
      </c>
      <c r="P42" s="104">
        <v>0</v>
      </c>
      <c r="Q42" s="104">
        <v>0</v>
      </c>
      <c r="R42" s="104">
        <v>0</v>
      </c>
      <c r="S42" s="104">
        <v>0</v>
      </c>
      <c r="T42" s="104">
        <v>0</v>
      </c>
      <c r="U42" s="104">
        <v>0</v>
      </c>
      <c r="V42" s="104">
        <v>1.1501744E-2</v>
      </c>
      <c r="W42" s="104">
        <v>0</v>
      </c>
      <c r="X42" s="104">
        <v>0</v>
      </c>
      <c r="Y42" s="104">
        <v>0</v>
      </c>
      <c r="Z42" s="104">
        <v>0</v>
      </c>
      <c r="AA42" s="104" t="s">
        <v>319</v>
      </c>
      <c r="AB42" s="104" t="s">
        <v>333</v>
      </c>
      <c r="AC42" s="104" t="s">
        <v>334</v>
      </c>
      <c r="AD42" s="104" t="s">
        <v>335</v>
      </c>
      <c r="AE42" s="104" t="s">
        <v>629</v>
      </c>
      <c r="AF42" s="104" t="s">
        <v>476</v>
      </c>
      <c r="AG42" s="104" t="s">
        <v>325</v>
      </c>
    </row>
    <row r="43" spans="1:33">
      <c r="A43" s="104" t="s">
        <v>444</v>
      </c>
      <c r="B43" s="104" t="s">
        <v>1310</v>
      </c>
      <c r="C43" s="104">
        <v>0</v>
      </c>
      <c r="D43" s="104">
        <v>1.1193195E-2</v>
      </c>
      <c r="E43" s="104">
        <v>4.6974820000000002E-3</v>
      </c>
      <c r="F43" s="104">
        <v>1.2978585000000001E-2</v>
      </c>
      <c r="G43" s="104">
        <v>2.8948347999999999E-2</v>
      </c>
      <c r="H43" s="104">
        <v>3.4912718000000002E-2</v>
      </c>
      <c r="I43" s="104">
        <v>6.9457306999999996E-2</v>
      </c>
      <c r="J43" s="104">
        <v>4.6111282000000003E-2</v>
      </c>
      <c r="K43" s="104">
        <v>0.144514315</v>
      </c>
      <c r="L43" s="104">
        <v>0.12240810100000001</v>
      </c>
      <c r="M43" s="104">
        <v>0.137875101</v>
      </c>
      <c r="N43" s="104">
        <v>0.10979760600000001</v>
      </c>
      <c r="O43" s="104">
        <v>0.47292606700000001</v>
      </c>
      <c r="P43" s="104">
        <v>0.50468959400000002</v>
      </c>
      <c r="Q43" s="104">
        <v>0.295021015</v>
      </c>
      <c r="R43" s="104">
        <v>0.60498391500000004</v>
      </c>
      <c r="S43" s="104">
        <v>0</v>
      </c>
      <c r="T43" s="104">
        <v>0</v>
      </c>
      <c r="U43" s="104">
        <v>0</v>
      </c>
      <c r="V43" s="104">
        <v>7.6678299999999996E-3</v>
      </c>
      <c r="W43" s="104">
        <v>0.109931927</v>
      </c>
      <c r="X43" s="104">
        <v>0.10915124</v>
      </c>
      <c r="Y43" s="104">
        <v>0</v>
      </c>
      <c r="Z43" s="104">
        <v>1.3412617E-2</v>
      </c>
      <c r="AA43" s="104" t="s">
        <v>319</v>
      </c>
      <c r="AB43" s="104" t="s">
        <v>320</v>
      </c>
      <c r="AC43" s="104" t="s">
        <v>321</v>
      </c>
      <c r="AD43" s="104" t="s">
        <v>322</v>
      </c>
      <c r="AE43" s="104" t="s">
        <v>323</v>
      </c>
      <c r="AF43" s="104" t="s">
        <v>324</v>
      </c>
      <c r="AG43" s="104"/>
    </row>
    <row r="44" spans="1:33">
      <c r="A44" s="104" t="s">
        <v>637</v>
      </c>
      <c r="B44" s="104" t="s">
        <v>1311</v>
      </c>
      <c r="C44" s="104">
        <v>0.103203805</v>
      </c>
      <c r="D44" s="104">
        <v>0.106335348</v>
      </c>
      <c r="E44" s="104">
        <v>0.10804208899999999</v>
      </c>
      <c r="F44" s="104">
        <v>0.16872160899999999</v>
      </c>
      <c r="G44" s="104">
        <v>3.7219304000000002E-2</v>
      </c>
      <c r="H44" s="104">
        <v>4.9875309999999999E-3</v>
      </c>
      <c r="I44" s="104">
        <v>1.8521948999999999E-2</v>
      </c>
      <c r="J44" s="104">
        <v>2.3055641000000002E-2</v>
      </c>
      <c r="K44" s="104">
        <v>5.0775300000000002E-2</v>
      </c>
      <c r="L44" s="104">
        <v>2.2256017999999999E-2</v>
      </c>
      <c r="M44" s="104">
        <v>5.2716950999999998E-2</v>
      </c>
      <c r="N44" s="104">
        <v>4.0259122000000001E-2</v>
      </c>
      <c r="O44" s="104">
        <v>0</v>
      </c>
      <c r="P44" s="104">
        <v>0</v>
      </c>
      <c r="Q44" s="104">
        <v>0</v>
      </c>
      <c r="R44" s="104">
        <v>0</v>
      </c>
      <c r="S44" s="104">
        <v>0</v>
      </c>
      <c r="T44" s="104">
        <v>0</v>
      </c>
      <c r="U44" s="104">
        <v>0</v>
      </c>
      <c r="V44" s="104">
        <v>0</v>
      </c>
      <c r="W44" s="104">
        <v>0</v>
      </c>
      <c r="X44" s="104">
        <v>0</v>
      </c>
      <c r="Y44" s="104">
        <v>0</v>
      </c>
      <c r="Z44" s="104">
        <v>0</v>
      </c>
      <c r="AA44" s="104" t="s">
        <v>319</v>
      </c>
      <c r="AB44" s="104" t="s">
        <v>320</v>
      </c>
      <c r="AC44" s="104" t="s">
        <v>354</v>
      </c>
      <c r="AD44" s="104" t="s">
        <v>355</v>
      </c>
      <c r="AE44" s="104" t="s">
        <v>638</v>
      </c>
      <c r="AF44" s="104" t="s">
        <v>639</v>
      </c>
      <c r="AG44" s="104" t="s">
        <v>325</v>
      </c>
    </row>
    <row r="45" spans="1:33">
      <c r="A45" s="104" t="s">
        <v>373</v>
      </c>
      <c r="B45" s="104" t="s">
        <v>1312</v>
      </c>
      <c r="C45" s="104">
        <v>3.1409854000000001E-2</v>
      </c>
      <c r="D45" s="104">
        <v>3.9176180999999997E-2</v>
      </c>
      <c r="E45" s="104">
        <v>2.3487411E-2</v>
      </c>
      <c r="F45" s="104">
        <v>2.5957171000000001E-2</v>
      </c>
      <c r="G45" s="104">
        <v>4.6276001820000001</v>
      </c>
      <c r="H45" s="104">
        <v>2.9426433919999999</v>
      </c>
      <c r="I45" s="104">
        <v>2.218003334</v>
      </c>
      <c r="J45" s="104">
        <v>2.935751614</v>
      </c>
      <c r="K45" s="104">
        <v>6.8507596770000001</v>
      </c>
      <c r="L45" s="104">
        <v>6.0647650139999998</v>
      </c>
      <c r="M45" s="104">
        <v>7.2424979719999998</v>
      </c>
      <c r="N45" s="104">
        <v>6.0095889910000002</v>
      </c>
      <c r="O45" s="104">
        <v>0.59007289100000004</v>
      </c>
      <c r="P45" s="104">
        <v>0.58508262600000005</v>
      </c>
      <c r="Q45" s="104">
        <v>0.43646944700000001</v>
      </c>
      <c r="R45" s="104">
        <v>0.40812407000000001</v>
      </c>
      <c r="S45" s="104">
        <v>0.30081650199999999</v>
      </c>
      <c r="T45" s="104">
        <v>0.29588336199999998</v>
      </c>
      <c r="U45" s="104">
        <v>0.30141595399999999</v>
      </c>
      <c r="V45" s="104">
        <v>0.32588275900000002</v>
      </c>
      <c r="W45" s="104">
        <v>0</v>
      </c>
      <c r="X45" s="104">
        <v>0</v>
      </c>
      <c r="Y45" s="104">
        <v>0</v>
      </c>
      <c r="Z45" s="104">
        <v>0</v>
      </c>
      <c r="AA45" s="104" t="s">
        <v>319</v>
      </c>
      <c r="AB45" s="104" t="s">
        <v>327</v>
      </c>
      <c r="AC45" s="104" t="s">
        <v>328</v>
      </c>
      <c r="AD45" s="104" t="s">
        <v>329</v>
      </c>
      <c r="AE45" s="104" t="s">
        <v>374</v>
      </c>
      <c r="AF45" s="104" t="s">
        <v>375</v>
      </c>
      <c r="AG45" s="104"/>
    </row>
    <row r="46" spans="1:33">
      <c r="A46" s="104" t="s">
        <v>555</v>
      </c>
      <c r="B46" s="104" t="s">
        <v>1313</v>
      </c>
      <c r="C46" s="104">
        <v>0.30063717099999998</v>
      </c>
      <c r="D46" s="104">
        <v>0.38056861400000003</v>
      </c>
      <c r="E46" s="104">
        <v>0.286546411</v>
      </c>
      <c r="F46" s="104">
        <v>0.42829331599999998</v>
      </c>
      <c r="G46" s="104">
        <v>4.1354782999999999E-2</v>
      </c>
      <c r="H46" s="104">
        <v>3.4912718000000002E-2</v>
      </c>
      <c r="I46" s="104">
        <v>4.1674384000000002E-2</v>
      </c>
      <c r="J46" s="104">
        <v>3.4583461000000003E-2</v>
      </c>
      <c r="K46" s="104">
        <v>7.4210053999999998E-2</v>
      </c>
      <c r="L46" s="104">
        <v>8.1605400999999994E-2</v>
      </c>
      <c r="M46" s="104">
        <v>3.6496349999999997E-2</v>
      </c>
      <c r="N46" s="104">
        <v>7.3198403999999995E-2</v>
      </c>
      <c r="O46" s="104">
        <v>0</v>
      </c>
      <c r="P46" s="104">
        <v>0</v>
      </c>
      <c r="Q46" s="104">
        <v>0</v>
      </c>
      <c r="R46" s="104">
        <v>0</v>
      </c>
      <c r="S46" s="104">
        <v>0</v>
      </c>
      <c r="T46" s="104">
        <v>0</v>
      </c>
      <c r="U46" s="104">
        <v>0</v>
      </c>
      <c r="V46" s="104">
        <v>0</v>
      </c>
      <c r="W46" s="104">
        <v>0</v>
      </c>
      <c r="X46" s="104">
        <v>0</v>
      </c>
      <c r="Y46" s="104">
        <v>0</v>
      </c>
      <c r="Z46" s="104">
        <v>0</v>
      </c>
      <c r="AA46" s="104" t="s">
        <v>389</v>
      </c>
      <c r="AB46" s="104" t="s">
        <v>390</v>
      </c>
      <c r="AC46" s="104" t="s">
        <v>391</v>
      </c>
      <c r="AD46" s="104" t="s">
        <v>456</v>
      </c>
      <c r="AE46" s="104" t="s">
        <v>556</v>
      </c>
      <c r="AF46" s="104" t="s">
        <v>557</v>
      </c>
      <c r="AG46" s="104" t="s">
        <v>395</v>
      </c>
    </row>
    <row r="47" spans="1:33">
      <c r="A47" s="104" t="s">
        <v>593</v>
      </c>
      <c r="B47" s="104" t="s">
        <v>1314</v>
      </c>
      <c r="C47" s="104">
        <v>0.17948487799999999</v>
      </c>
      <c r="D47" s="104">
        <v>0.20707409900000001</v>
      </c>
      <c r="E47" s="104">
        <v>0.230176625</v>
      </c>
      <c r="F47" s="104">
        <v>0.18170019500000001</v>
      </c>
      <c r="G47" s="104">
        <v>0.103386957</v>
      </c>
      <c r="H47" s="104">
        <v>0.109725686</v>
      </c>
      <c r="I47" s="104">
        <v>5.5565846000000002E-2</v>
      </c>
      <c r="J47" s="104">
        <v>0.12680602499999999</v>
      </c>
      <c r="K47" s="104">
        <v>8.2021637999999994E-2</v>
      </c>
      <c r="L47" s="104">
        <v>5.1930709999999998E-2</v>
      </c>
      <c r="M47" s="104">
        <v>8.5158151000000001E-2</v>
      </c>
      <c r="N47" s="104">
        <v>5.8558723E-2</v>
      </c>
      <c r="O47" s="104">
        <v>0</v>
      </c>
      <c r="P47" s="104">
        <v>4.4662800000000004E-3</v>
      </c>
      <c r="Q47" s="104">
        <v>0</v>
      </c>
      <c r="R47" s="104">
        <v>0</v>
      </c>
      <c r="S47" s="104">
        <v>0</v>
      </c>
      <c r="T47" s="104">
        <v>0</v>
      </c>
      <c r="U47" s="104">
        <v>0</v>
      </c>
      <c r="V47" s="104">
        <v>0</v>
      </c>
      <c r="W47" s="104">
        <v>0</v>
      </c>
      <c r="X47" s="104">
        <v>0</v>
      </c>
      <c r="Y47" s="104">
        <v>0</v>
      </c>
      <c r="Z47" s="104">
        <v>0</v>
      </c>
      <c r="AA47" s="104" t="s">
        <v>319</v>
      </c>
      <c r="AB47" s="104" t="s">
        <v>320</v>
      </c>
      <c r="AC47" s="104" t="s">
        <v>321</v>
      </c>
      <c r="AD47" s="104" t="s">
        <v>322</v>
      </c>
      <c r="AE47" s="104" t="s">
        <v>323</v>
      </c>
      <c r="AF47" s="104" t="s">
        <v>594</v>
      </c>
      <c r="AG47" s="104"/>
    </row>
    <row r="48" spans="1:33">
      <c r="A48" s="104" t="s">
        <v>571</v>
      </c>
      <c r="B48" s="104" t="s">
        <v>1315</v>
      </c>
      <c r="C48" s="104">
        <v>0</v>
      </c>
      <c r="D48" s="104">
        <v>0</v>
      </c>
      <c r="E48" s="104">
        <v>9.3949640000000004E-3</v>
      </c>
      <c r="F48" s="104">
        <v>0</v>
      </c>
      <c r="G48" s="104">
        <v>0</v>
      </c>
      <c r="H48" s="104">
        <v>0</v>
      </c>
      <c r="I48" s="104">
        <v>0</v>
      </c>
      <c r="J48" s="104">
        <v>0</v>
      </c>
      <c r="K48" s="104">
        <v>0</v>
      </c>
      <c r="L48" s="104">
        <v>0</v>
      </c>
      <c r="M48" s="104">
        <v>0</v>
      </c>
      <c r="N48" s="104">
        <v>0</v>
      </c>
      <c r="O48" s="104">
        <v>0</v>
      </c>
      <c r="P48" s="104">
        <v>0</v>
      </c>
      <c r="Q48" s="104">
        <v>0</v>
      </c>
      <c r="R48" s="104">
        <v>0</v>
      </c>
      <c r="S48" s="104">
        <v>0</v>
      </c>
      <c r="T48" s="104">
        <v>0</v>
      </c>
      <c r="U48" s="104">
        <v>0</v>
      </c>
      <c r="V48" s="104">
        <v>0</v>
      </c>
      <c r="W48" s="104">
        <v>0</v>
      </c>
      <c r="X48" s="104">
        <v>0</v>
      </c>
      <c r="Y48" s="104">
        <v>0</v>
      </c>
      <c r="Z48" s="104">
        <v>0</v>
      </c>
      <c r="AA48" s="104" t="s">
        <v>319</v>
      </c>
      <c r="AB48" s="104" t="s">
        <v>333</v>
      </c>
      <c r="AC48" s="104" t="s">
        <v>334</v>
      </c>
      <c r="AD48" s="104" t="s">
        <v>335</v>
      </c>
      <c r="AE48" s="104" t="s">
        <v>414</v>
      </c>
      <c r="AF48" s="104" t="s">
        <v>375</v>
      </c>
      <c r="AG48" s="104" t="s">
        <v>325</v>
      </c>
    </row>
    <row r="49" spans="1:33">
      <c r="A49" s="104" t="s">
        <v>689</v>
      </c>
      <c r="B49" s="104" t="s">
        <v>1316</v>
      </c>
      <c r="C49" s="104">
        <v>0</v>
      </c>
      <c r="D49" s="104">
        <v>0</v>
      </c>
      <c r="E49" s="104">
        <v>0</v>
      </c>
      <c r="F49" s="104">
        <v>0</v>
      </c>
      <c r="G49" s="104">
        <v>0</v>
      </c>
      <c r="H49" s="104">
        <v>4.4887781000000002E-2</v>
      </c>
      <c r="I49" s="104">
        <v>0</v>
      </c>
      <c r="J49" s="104">
        <v>1.9213034E-2</v>
      </c>
      <c r="K49" s="104">
        <v>0</v>
      </c>
      <c r="L49" s="104">
        <v>0</v>
      </c>
      <c r="M49" s="104">
        <v>8.1103000000000008E-3</v>
      </c>
      <c r="N49" s="104">
        <v>3.6599200000000001E-3</v>
      </c>
      <c r="O49" s="104">
        <v>0</v>
      </c>
      <c r="P49" s="104">
        <v>0</v>
      </c>
      <c r="Q49" s="104">
        <v>0</v>
      </c>
      <c r="R49" s="104">
        <v>0</v>
      </c>
      <c r="S49" s="104">
        <v>0</v>
      </c>
      <c r="T49" s="104">
        <v>0</v>
      </c>
      <c r="U49" s="104">
        <v>0</v>
      </c>
      <c r="V49" s="104">
        <v>0</v>
      </c>
      <c r="W49" s="104">
        <v>3.8053359000000002E-2</v>
      </c>
      <c r="X49" s="104">
        <v>9.1687041999999996E-2</v>
      </c>
      <c r="Y49" s="104">
        <v>2.2090660000000002E-2</v>
      </c>
      <c r="Z49" s="104">
        <v>1.3412617E-2</v>
      </c>
      <c r="AA49" s="104" t="s">
        <v>319</v>
      </c>
      <c r="AB49" s="104" t="s">
        <v>320</v>
      </c>
      <c r="AC49" s="104" t="s">
        <v>354</v>
      </c>
      <c r="AD49" s="104" t="s">
        <v>355</v>
      </c>
      <c r="AE49" s="104" t="s">
        <v>356</v>
      </c>
      <c r="AF49" s="104" t="s">
        <v>378</v>
      </c>
      <c r="AG49" s="104"/>
    </row>
    <row r="50" spans="1:33">
      <c r="A50" s="104" t="s">
        <v>754</v>
      </c>
      <c r="B50" s="104" t="s">
        <v>1317</v>
      </c>
      <c r="C50" s="104">
        <v>0</v>
      </c>
      <c r="D50" s="104">
        <v>0</v>
      </c>
      <c r="E50" s="104">
        <v>0</v>
      </c>
      <c r="F50" s="104">
        <v>0</v>
      </c>
      <c r="G50" s="104">
        <v>4.5490260999999997E-2</v>
      </c>
      <c r="H50" s="104">
        <v>4.9875309999999999E-3</v>
      </c>
      <c r="I50" s="104">
        <v>1.8521948999999999E-2</v>
      </c>
      <c r="J50" s="104">
        <v>3.8426068000000001E-2</v>
      </c>
      <c r="K50" s="104">
        <v>0</v>
      </c>
      <c r="L50" s="104">
        <v>7.4186729999999998E-3</v>
      </c>
      <c r="M50" s="104">
        <v>0</v>
      </c>
      <c r="N50" s="104">
        <v>0</v>
      </c>
      <c r="O50" s="104">
        <v>0</v>
      </c>
      <c r="P50" s="104">
        <v>0</v>
      </c>
      <c r="Q50" s="104">
        <v>0</v>
      </c>
      <c r="R50" s="104">
        <v>0</v>
      </c>
      <c r="S50" s="104">
        <v>0.12892135800000001</v>
      </c>
      <c r="T50" s="104">
        <v>0.13722126900000001</v>
      </c>
      <c r="U50" s="104">
        <v>4.2058039999999998E-2</v>
      </c>
      <c r="V50" s="104">
        <v>0.130353104</v>
      </c>
      <c r="W50" s="104">
        <v>0</v>
      </c>
      <c r="X50" s="104">
        <v>0</v>
      </c>
      <c r="Y50" s="104">
        <v>1.7672528E-2</v>
      </c>
      <c r="Z50" s="104">
        <v>0</v>
      </c>
      <c r="AA50" s="104" t="s">
        <v>319</v>
      </c>
      <c r="AB50" s="104" t="s">
        <v>320</v>
      </c>
      <c r="AC50" s="104" t="s">
        <v>354</v>
      </c>
      <c r="AD50" s="104" t="s">
        <v>355</v>
      </c>
      <c r="AE50" s="104" t="s">
        <v>368</v>
      </c>
      <c r="AF50" s="104" t="s">
        <v>369</v>
      </c>
      <c r="AG50" s="104"/>
    </row>
    <row r="51" spans="1:33">
      <c r="A51" s="104" t="s">
        <v>814</v>
      </c>
      <c r="B51" s="104" t="s">
        <v>1318</v>
      </c>
      <c r="C51" s="104">
        <v>0</v>
      </c>
      <c r="D51" s="104">
        <v>0</v>
      </c>
      <c r="E51" s="104">
        <v>0</v>
      </c>
      <c r="F51" s="104">
        <v>1.2978585000000001E-2</v>
      </c>
      <c r="G51" s="104">
        <v>0</v>
      </c>
      <c r="H51" s="104">
        <v>0</v>
      </c>
      <c r="I51" s="104">
        <v>0</v>
      </c>
      <c r="J51" s="104">
        <v>0</v>
      </c>
      <c r="K51" s="104">
        <v>0</v>
      </c>
      <c r="L51" s="104">
        <v>1.1128008999999999E-2</v>
      </c>
      <c r="M51" s="104">
        <v>4.0551500000000004E-3</v>
      </c>
      <c r="N51" s="104">
        <v>0</v>
      </c>
      <c r="O51" s="104">
        <v>0</v>
      </c>
      <c r="P51" s="104">
        <v>0</v>
      </c>
      <c r="Q51" s="104">
        <v>0</v>
      </c>
      <c r="R51" s="104">
        <v>0</v>
      </c>
      <c r="S51" s="104">
        <v>9.5497302000000006E-2</v>
      </c>
      <c r="T51" s="104">
        <v>9.4339622999999997E-2</v>
      </c>
      <c r="U51" s="104">
        <v>9.8135426999999997E-2</v>
      </c>
      <c r="V51" s="104">
        <v>9.9681784999999995E-2</v>
      </c>
      <c r="W51" s="104">
        <v>0</v>
      </c>
      <c r="X51" s="104">
        <v>0</v>
      </c>
      <c r="Y51" s="104">
        <v>0</v>
      </c>
      <c r="Z51" s="104">
        <v>0</v>
      </c>
      <c r="AA51" s="104" t="s">
        <v>319</v>
      </c>
      <c r="AB51" s="104" t="s">
        <v>320</v>
      </c>
      <c r="AC51" s="104" t="s">
        <v>354</v>
      </c>
      <c r="AD51" s="104" t="s">
        <v>355</v>
      </c>
      <c r="AE51" s="104" t="s">
        <v>356</v>
      </c>
      <c r="AF51" s="104" t="s">
        <v>357</v>
      </c>
      <c r="AG51" s="104" t="s">
        <v>325</v>
      </c>
    </row>
    <row r="52" spans="1:33">
      <c r="A52" s="104" t="s">
        <v>609</v>
      </c>
      <c r="B52" s="104" t="s">
        <v>1319</v>
      </c>
      <c r="C52" s="104">
        <v>0.224356098</v>
      </c>
      <c r="D52" s="104">
        <v>0.17349451499999999</v>
      </c>
      <c r="E52" s="104">
        <v>0.22547914299999999</v>
      </c>
      <c r="F52" s="104">
        <v>0.29850746299999997</v>
      </c>
      <c r="G52" s="104">
        <v>1.6541912999999998E-2</v>
      </c>
      <c r="H52" s="104">
        <v>9.9750619999999998E-3</v>
      </c>
      <c r="I52" s="104">
        <v>1.8521948999999999E-2</v>
      </c>
      <c r="J52" s="104">
        <v>1.9213034E-2</v>
      </c>
      <c r="K52" s="104">
        <v>1.1717376999999999E-2</v>
      </c>
      <c r="L52" s="104">
        <v>2.5965354999999999E-2</v>
      </c>
      <c r="M52" s="104">
        <v>0</v>
      </c>
      <c r="N52" s="104">
        <v>2.1959520999999999E-2</v>
      </c>
      <c r="O52" s="104">
        <v>0</v>
      </c>
      <c r="P52" s="104">
        <v>0</v>
      </c>
      <c r="Q52" s="104">
        <v>0</v>
      </c>
      <c r="R52" s="104">
        <v>0</v>
      </c>
      <c r="S52" s="104">
        <v>0</v>
      </c>
      <c r="T52" s="104">
        <v>4.288165E-3</v>
      </c>
      <c r="U52" s="104">
        <v>0</v>
      </c>
      <c r="V52" s="104">
        <v>3.8339149999999998E-3</v>
      </c>
      <c r="W52" s="104">
        <v>4.2281510000000003E-3</v>
      </c>
      <c r="X52" s="104">
        <v>0</v>
      </c>
      <c r="Y52" s="104">
        <v>4.418132E-3</v>
      </c>
      <c r="Z52" s="104">
        <v>0</v>
      </c>
      <c r="AA52" s="104" t="s">
        <v>319</v>
      </c>
      <c r="AB52" s="104" t="s">
        <v>478</v>
      </c>
      <c r="AC52" s="104" t="s">
        <v>479</v>
      </c>
      <c r="AD52" s="104" t="s">
        <v>610</v>
      </c>
      <c r="AE52" s="104" t="s">
        <v>611</v>
      </c>
      <c r="AF52" s="104" t="s">
        <v>476</v>
      </c>
      <c r="AG52" s="104" t="s">
        <v>325</v>
      </c>
    </row>
    <row r="53" spans="1:33">
      <c r="A53" s="104" t="s">
        <v>618</v>
      </c>
      <c r="B53" s="104" t="s">
        <v>1320</v>
      </c>
      <c r="C53" s="104">
        <v>0.20192048800000001</v>
      </c>
      <c r="D53" s="104">
        <v>0.26304007200000001</v>
      </c>
      <c r="E53" s="104">
        <v>0.30533633999999998</v>
      </c>
      <c r="F53" s="104">
        <v>0.28552887700000001</v>
      </c>
      <c r="G53" s="104">
        <v>2.8948347999999999E-2</v>
      </c>
      <c r="H53" s="104">
        <v>2.4937655999999999E-2</v>
      </c>
      <c r="I53" s="104">
        <v>1.8521948999999999E-2</v>
      </c>
      <c r="J53" s="104">
        <v>1.5370427000000001E-2</v>
      </c>
      <c r="K53" s="104">
        <v>7.8115850000000002E-3</v>
      </c>
      <c r="L53" s="104">
        <v>3.7093363999999997E-2</v>
      </c>
      <c r="M53" s="104">
        <v>2.4330899999999999E-2</v>
      </c>
      <c r="N53" s="104">
        <v>2.9279362E-2</v>
      </c>
      <c r="O53" s="104">
        <v>0</v>
      </c>
      <c r="P53" s="104">
        <v>0</v>
      </c>
      <c r="Q53" s="104">
        <v>0</v>
      </c>
      <c r="R53" s="104">
        <v>0</v>
      </c>
      <c r="S53" s="104">
        <v>4.7748649999999997E-3</v>
      </c>
      <c r="T53" s="104">
        <v>0</v>
      </c>
      <c r="U53" s="104">
        <v>7.0096730000000001E-3</v>
      </c>
      <c r="V53" s="104">
        <v>3.8339149999999998E-3</v>
      </c>
      <c r="W53" s="104">
        <v>0</v>
      </c>
      <c r="X53" s="104">
        <v>0</v>
      </c>
      <c r="Y53" s="104">
        <v>0</v>
      </c>
      <c r="Z53" s="104">
        <v>0</v>
      </c>
      <c r="AA53" s="104" t="s">
        <v>319</v>
      </c>
      <c r="AB53" s="104" t="s">
        <v>417</v>
      </c>
      <c r="AC53" s="104" t="s">
        <v>418</v>
      </c>
      <c r="AD53" s="104" t="s">
        <v>512</v>
      </c>
      <c r="AE53" s="104" t="s">
        <v>538</v>
      </c>
      <c r="AF53" s="104" t="s">
        <v>619</v>
      </c>
      <c r="AG53" s="104" t="s">
        <v>325</v>
      </c>
    </row>
    <row r="54" spans="1:33">
      <c r="A54" s="104" t="s">
        <v>687</v>
      </c>
      <c r="B54" s="104" t="s">
        <v>1321</v>
      </c>
      <c r="C54" s="104">
        <v>4.4871219999999996E-3</v>
      </c>
      <c r="D54" s="104">
        <v>0</v>
      </c>
      <c r="E54" s="104">
        <v>4.6974820000000002E-3</v>
      </c>
      <c r="F54" s="104">
        <v>0</v>
      </c>
      <c r="G54" s="104">
        <v>0</v>
      </c>
      <c r="H54" s="104">
        <v>0</v>
      </c>
      <c r="I54" s="104">
        <v>0</v>
      </c>
      <c r="J54" s="104">
        <v>0</v>
      </c>
      <c r="K54" s="104">
        <v>0</v>
      </c>
      <c r="L54" s="104">
        <v>3.7093360000000001E-3</v>
      </c>
      <c r="M54" s="104">
        <v>0</v>
      </c>
      <c r="N54" s="104">
        <v>0</v>
      </c>
      <c r="O54" s="104">
        <v>0</v>
      </c>
      <c r="P54" s="104">
        <v>0</v>
      </c>
      <c r="Q54" s="104">
        <v>0</v>
      </c>
      <c r="R54" s="104">
        <v>0</v>
      </c>
      <c r="S54" s="104">
        <v>0</v>
      </c>
      <c r="T54" s="104">
        <v>0</v>
      </c>
      <c r="U54" s="104">
        <v>0</v>
      </c>
      <c r="V54" s="104">
        <v>0</v>
      </c>
      <c r="W54" s="104">
        <v>0.194494947</v>
      </c>
      <c r="X54" s="104">
        <v>2.6196298E-2</v>
      </c>
      <c r="Y54" s="104">
        <v>8.3944508000000001E-2</v>
      </c>
      <c r="Z54" s="104">
        <v>0.56780077799999995</v>
      </c>
      <c r="AA54" s="104" t="s">
        <v>319</v>
      </c>
      <c r="AB54" s="104" t="s">
        <v>333</v>
      </c>
      <c r="AC54" s="104" t="s">
        <v>334</v>
      </c>
      <c r="AD54" s="104" t="s">
        <v>335</v>
      </c>
      <c r="AE54" s="104" t="s">
        <v>336</v>
      </c>
      <c r="AF54" s="104" t="s">
        <v>337</v>
      </c>
      <c r="AG54" s="104" t="s">
        <v>325</v>
      </c>
    </row>
    <row r="55" spans="1:33">
      <c r="A55" s="104" t="s">
        <v>362</v>
      </c>
      <c r="B55" s="104" t="s">
        <v>1322</v>
      </c>
      <c r="C55" s="104">
        <v>0.67755541600000002</v>
      </c>
      <c r="D55" s="104">
        <v>0.77233042299999999</v>
      </c>
      <c r="E55" s="104">
        <v>0.65295001900000005</v>
      </c>
      <c r="F55" s="104">
        <v>0.80467229100000004</v>
      </c>
      <c r="G55" s="104">
        <v>5.7896695999999997E-2</v>
      </c>
      <c r="H55" s="104">
        <v>0</v>
      </c>
      <c r="I55" s="104">
        <v>9.2609739999999999E-3</v>
      </c>
      <c r="J55" s="104">
        <v>1.5370427000000001E-2</v>
      </c>
      <c r="K55" s="104">
        <v>1.5623168999999999E-2</v>
      </c>
      <c r="L55" s="104">
        <v>2.5965354999999999E-2</v>
      </c>
      <c r="M55" s="104">
        <v>8.1103000000000008E-3</v>
      </c>
      <c r="N55" s="104">
        <v>3.6599201999999997E-2</v>
      </c>
      <c r="O55" s="104">
        <v>0</v>
      </c>
      <c r="P55" s="104">
        <v>0</v>
      </c>
      <c r="Q55" s="104">
        <v>8.0827680000000006E-3</v>
      </c>
      <c r="R55" s="104">
        <v>0</v>
      </c>
      <c r="S55" s="104">
        <v>6.2073245999999999E-2</v>
      </c>
      <c r="T55" s="104">
        <v>6.4322470000000007E-2</v>
      </c>
      <c r="U55" s="104">
        <v>7.0096730000000001E-3</v>
      </c>
      <c r="V55" s="104">
        <v>9.2013954999999994E-2</v>
      </c>
      <c r="W55" s="104">
        <v>10.202528429999999</v>
      </c>
      <c r="X55" s="104">
        <v>9.9109325879999997</v>
      </c>
      <c r="Y55" s="104">
        <v>9.927542635</v>
      </c>
      <c r="Z55" s="104">
        <v>15.768766490000001</v>
      </c>
      <c r="AA55" s="104" t="s">
        <v>319</v>
      </c>
      <c r="AB55" s="104" t="s">
        <v>320</v>
      </c>
      <c r="AC55" s="104" t="s">
        <v>363</v>
      </c>
      <c r="AD55" s="104" t="s">
        <v>364</v>
      </c>
      <c r="AE55" s="104" t="s">
        <v>365</v>
      </c>
      <c r="AF55" s="104" t="s">
        <v>366</v>
      </c>
      <c r="AG55" s="104" t="s">
        <v>325</v>
      </c>
    </row>
    <row r="56" spans="1:33">
      <c r="A56" s="104" t="s">
        <v>642</v>
      </c>
      <c r="B56" s="104" t="s">
        <v>1323</v>
      </c>
      <c r="C56" s="104">
        <v>0</v>
      </c>
      <c r="D56" s="104">
        <v>0</v>
      </c>
      <c r="E56" s="104">
        <v>4.6974820000000002E-3</v>
      </c>
      <c r="F56" s="104">
        <v>3.8935756000000002E-2</v>
      </c>
      <c r="G56" s="104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0</v>
      </c>
      <c r="M56" s="104">
        <v>0</v>
      </c>
      <c r="N56" s="104">
        <v>0</v>
      </c>
      <c r="O56" s="104">
        <v>0</v>
      </c>
      <c r="P56" s="104">
        <v>0</v>
      </c>
      <c r="Q56" s="104">
        <v>0</v>
      </c>
      <c r="R56" s="104">
        <v>0</v>
      </c>
      <c r="S56" s="104">
        <v>0.28649190699999999</v>
      </c>
      <c r="T56" s="104">
        <v>0.16295025699999999</v>
      </c>
      <c r="U56" s="104">
        <v>0.23832889400000001</v>
      </c>
      <c r="V56" s="104">
        <v>0.23770271800000001</v>
      </c>
      <c r="W56" s="104">
        <v>0</v>
      </c>
      <c r="X56" s="104">
        <v>0</v>
      </c>
      <c r="Y56" s="104">
        <v>0</v>
      </c>
      <c r="Z56" s="104">
        <v>0</v>
      </c>
      <c r="AA56" s="104" t="s">
        <v>389</v>
      </c>
      <c r="AB56" s="104" t="s">
        <v>390</v>
      </c>
      <c r="AC56" s="104" t="s">
        <v>408</v>
      </c>
      <c r="AD56" s="104" t="s">
        <v>409</v>
      </c>
      <c r="AE56" s="104" t="s">
        <v>410</v>
      </c>
      <c r="AF56" s="104" t="s">
        <v>608</v>
      </c>
      <c r="AG56" s="104" t="s">
        <v>395</v>
      </c>
    </row>
    <row r="57" spans="1:33">
      <c r="A57" s="104" t="s">
        <v>627</v>
      </c>
      <c r="B57" s="104" t="s">
        <v>1324</v>
      </c>
      <c r="C57" s="104">
        <v>0</v>
      </c>
      <c r="D57" s="104">
        <v>0</v>
      </c>
      <c r="E57" s="104">
        <v>0</v>
      </c>
      <c r="F57" s="104">
        <v>0</v>
      </c>
      <c r="G57" s="104">
        <v>2.8948347999999999E-2</v>
      </c>
      <c r="H57" s="104">
        <v>0</v>
      </c>
      <c r="I57" s="104">
        <v>0</v>
      </c>
      <c r="J57" s="104">
        <v>3.8426070000000001E-3</v>
      </c>
      <c r="K57" s="104">
        <v>0</v>
      </c>
      <c r="L57" s="104">
        <v>0</v>
      </c>
      <c r="M57" s="104">
        <v>0</v>
      </c>
      <c r="N57" s="104">
        <v>0</v>
      </c>
      <c r="O57" s="104">
        <v>0.45123221099999999</v>
      </c>
      <c r="P57" s="104">
        <v>0.14738722600000001</v>
      </c>
      <c r="Q57" s="104">
        <v>0.185903653</v>
      </c>
      <c r="R57" s="104">
        <v>0.316896336</v>
      </c>
      <c r="S57" s="104">
        <v>0</v>
      </c>
      <c r="T57" s="104">
        <v>0</v>
      </c>
      <c r="U57" s="104">
        <v>0</v>
      </c>
      <c r="V57" s="104">
        <v>0</v>
      </c>
      <c r="W57" s="104">
        <v>0</v>
      </c>
      <c r="X57" s="104">
        <v>0</v>
      </c>
      <c r="Y57" s="104">
        <v>0</v>
      </c>
      <c r="Z57" s="104">
        <v>0</v>
      </c>
      <c r="AA57" s="104" t="s">
        <v>319</v>
      </c>
      <c r="AB57" s="104" t="s">
        <v>320</v>
      </c>
      <c r="AC57" s="104" t="s">
        <v>321</v>
      </c>
      <c r="AD57" s="104" t="s">
        <v>322</v>
      </c>
      <c r="AE57" s="104" t="s">
        <v>323</v>
      </c>
      <c r="AF57" s="104" t="s">
        <v>324</v>
      </c>
      <c r="AG57" s="104" t="s">
        <v>325</v>
      </c>
    </row>
    <row r="58" spans="1:33">
      <c r="A58" s="104" t="s">
        <v>676</v>
      </c>
      <c r="B58" s="104" t="s">
        <v>1325</v>
      </c>
      <c r="C58" s="104">
        <v>0</v>
      </c>
      <c r="D58" s="104">
        <v>0</v>
      </c>
      <c r="E58" s="104">
        <v>0</v>
      </c>
      <c r="F58" s="104">
        <v>0</v>
      </c>
      <c r="G58" s="104">
        <v>0</v>
      </c>
      <c r="H58" s="104">
        <v>0</v>
      </c>
      <c r="I58" s="104">
        <v>0</v>
      </c>
      <c r="J58" s="104">
        <v>0</v>
      </c>
      <c r="K58" s="104">
        <v>0</v>
      </c>
      <c r="L58" s="104">
        <v>0</v>
      </c>
      <c r="M58" s="104">
        <v>0</v>
      </c>
      <c r="N58" s="104">
        <v>0</v>
      </c>
      <c r="O58" s="104">
        <v>0</v>
      </c>
      <c r="P58" s="104">
        <v>0</v>
      </c>
      <c r="Q58" s="104">
        <v>0</v>
      </c>
      <c r="R58" s="104">
        <v>0</v>
      </c>
      <c r="S58" s="104">
        <v>0</v>
      </c>
      <c r="T58" s="104">
        <v>0</v>
      </c>
      <c r="U58" s="104">
        <v>0</v>
      </c>
      <c r="V58" s="104">
        <v>3.8339149999999998E-3</v>
      </c>
      <c r="W58" s="104">
        <v>0</v>
      </c>
      <c r="X58" s="104">
        <v>0</v>
      </c>
      <c r="Y58" s="104">
        <v>0</v>
      </c>
      <c r="Z58" s="104">
        <v>0</v>
      </c>
      <c r="AA58" s="104" t="s">
        <v>319</v>
      </c>
      <c r="AB58" s="104" t="s">
        <v>320</v>
      </c>
      <c r="AC58" s="104" t="s">
        <v>354</v>
      </c>
      <c r="AD58" s="104" t="s">
        <v>355</v>
      </c>
      <c r="AE58" s="104" t="s">
        <v>368</v>
      </c>
      <c r="AF58" s="104" t="s">
        <v>677</v>
      </c>
      <c r="AG58" s="104" t="s">
        <v>678</v>
      </c>
    </row>
    <row r="59" spans="1:33">
      <c r="A59" s="104" t="s">
        <v>798</v>
      </c>
      <c r="B59" s="104" t="s">
        <v>1326</v>
      </c>
      <c r="C59" s="104">
        <v>0.112178049</v>
      </c>
      <c r="D59" s="104">
        <v>8.9545555999999998E-2</v>
      </c>
      <c r="E59" s="104">
        <v>0.117437054</v>
      </c>
      <c r="F59" s="104">
        <v>3.8935756000000002E-2</v>
      </c>
      <c r="G59" s="104">
        <v>1.2406435E-2</v>
      </c>
      <c r="H59" s="104">
        <v>0</v>
      </c>
      <c r="I59" s="104">
        <v>0</v>
      </c>
      <c r="J59" s="104">
        <v>7.6852140000000001E-3</v>
      </c>
      <c r="K59" s="104">
        <v>7.8115850000000002E-3</v>
      </c>
      <c r="L59" s="104">
        <v>1.1128008999999999E-2</v>
      </c>
      <c r="M59" s="104">
        <v>0</v>
      </c>
      <c r="N59" s="104">
        <v>7.3198400000000002E-3</v>
      </c>
      <c r="O59" s="104">
        <v>0</v>
      </c>
      <c r="P59" s="104">
        <v>0</v>
      </c>
      <c r="Q59" s="104">
        <v>0</v>
      </c>
      <c r="R59" s="104">
        <v>0</v>
      </c>
      <c r="S59" s="104">
        <v>4.7748649999999997E-3</v>
      </c>
      <c r="T59" s="104">
        <v>0</v>
      </c>
      <c r="U59" s="104">
        <v>7.0096730000000001E-3</v>
      </c>
      <c r="V59" s="104">
        <v>0</v>
      </c>
      <c r="W59" s="104">
        <v>0</v>
      </c>
      <c r="X59" s="104">
        <v>0</v>
      </c>
      <c r="Y59" s="104">
        <v>0</v>
      </c>
      <c r="Z59" s="104">
        <v>0</v>
      </c>
      <c r="AA59" s="104" t="s">
        <v>389</v>
      </c>
      <c r="AB59" s="104" t="s">
        <v>390</v>
      </c>
      <c r="AC59" s="104" t="s">
        <v>799</v>
      </c>
      <c r="AD59" s="104" t="s">
        <v>800</v>
      </c>
      <c r="AE59" s="104"/>
      <c r="AF59" s="104"/>
      <c r="AG59" s="104"/>
    </row>
    <row r="60" spans="1:33">
      <c r="A60" s="104" t="s">
        <v>714</v>
      </c>
      <c r="B60" s="104" t="s">
        <v>1327</v>
      </c>
      <c r="C60" s="104">
        <v>3.5896975999999997E-2</v>
      </c>
      <c r="D60" s="104">
        <v>6.7159167000000006E-2</v>
      </c>
      <c r="E60" s="104">
        <v>4.2277338999999997E-2</v>
      </c>
      <c r="F60" s="104">
        <v>6.4892927000000003E-2</v>
      </c>
      <c r="G60" s="104">
        <v>1.2406435E-2</v>
      </c>
      <c r="H60" s="104">
        <v>3.4912718000000002E-2</v>
      </c>
      <c r="I60" s="104">
        <v>1.8521948999999999E-2</v>
      </c>
      <c r="J60" s="104">
        <v>3.4583461000000003E-2</v>
      </c>
      <c r="K60" s="104">
        <v>4.2963715E-2</v>
      </c>
      <c r="L60" s="104">
        <v>4.0802699999999997E-2</v>
      </c>
      <c r="M60" s="104">
        <v>2.8386049999999999E-2</v>
      </c>
      <c r="N60" s="104">
        <v>4.7578963000000002E-2</v>
      </c>
      <c r="O60" s="104">
        <v>0</v>
      </c>
      <c r="P60" s="104">
        <v>0</v>
      </c>
      <c r="Q60" s="104">
        <v>0</v>
      </c>
      <c r="R60" s="104">
        <v>0</v>
      </c>
      <c r="S60" s="104">
        <v>2.3874326000000001E-2</v>
      </c>
      <c r="T60" s="104">
        <v>2.5728988000000001E-2</v>
      </c>
      <c r="U60" s="104">
        <v>3.5048366999999997E-2</v>
      </c>
      <c r="V60" s="104">
        <v>3.8339149999999998E-3</v>
      </c>
      <c r="W60" s="104">
        <v>0</v>
      </c>
      <c r="X60" s="104">
        <v>0</v>
      </c>
      <c r="Y60" s="104">
        <v>0</v>
      </c>
      <c r="Z60" s="104">
        <v>0</v>
      </c>
      <c r="AA60" s="104" t="s">
        <v>319</v>
      </c>
      <c r="AB60" s="104" t="s">
        <v>401</v>
      </c>
      <c r="AC60" s="104" t="s">
        <v>402</v>
      </c>
      <c r="AD60" s="104" t="s">
        <v>403</v>
      </c>
      <c r="AE60" s="104"/>
      <c r="AF60" s="104"/>
      <c r="AG60" s="104"/>
    </row>
    <row r="61" spans="1:33">
      <c r="A61" s="104" t="s">
        <v>725</v>
      </c>
      <c r="B61" s="104" t="s">
        <v>1328</v>
      </c>
      <c r="C61" s="104">
        <v>0</v>
      </c>
      <c r="D61" s="104">
        <v>0</v>
      </c>
      <c r="E61" s="104">
        <v>0</v>
      </c>
      <c r="F61" s="104">
        <v>0</v>
      </c>
      <c r="G61" s="104">
        <v>0</v>
      </c>
      <c r="H61" s="104">
        <v>0</v>
      </c>
      <c r="I61" s="104">
        <v>0</v>
      </c>
      <c r="J61" s="104">
        <v>0</v>
      </c>
      <c r="K61" s="104">
        <v>0</v>
      </c>
      <c r="L61" s="104">
        <v>0</v>
      </c>
      <c r="M61" s="104">
        <v>0</v>
      </c>
      <c r="N61" s="104">
        <v>0</v>
      </c>
      <c r="O61" s="104">
        <v>0</v>
      </c>
      <c r="P61" s="104">
        <v>0</v>
      </c>
      <c r="Q61" s="104">
        <v>0</v>
      </c>
      <c r="R61" s="104">
        <v>0</v>
      </c>
      <c r="S61" s="104">
        <v>0</v>
      </c>
      <c r="T61" s="104">
        <v>0</v>
      </c>
      <c r="U61" s="104">
        <v>0</v>
      </c>
      <c r="V61" s="104">
        <v>0</v>
      </c>
      <c r="W61" s="104">
        <v>0</v>
      </c>
      <c r="X61" s="104">
        <v>0</v>
      </c>
      <c r="Y61" s="104">
        <v>0</v>
      </c>
      <c r="Z61" s="104">
        <v>0</v>
      </c>
      <c r="AA61" s="104" t="s">
        <v>319</v>
      </c>
      <c r="AB61" s="104" t="s">
        <v>320</v>
      </c>
      <c r="AC61" s="104" t="s">
        <v>354</v>
      </c>
      <c r="AD61" s="104" t="s">
        <v>726</v>
      </c>
      <c r="AE61" s="104" t="s">
        <v>727</v>
      </c>
      <c r="AF61" s="104" t="s">
        <v>728</v>
      </c>
      <c r="AG61" s="104"/>
    </row>
    <row r="62" spans="1:33">
      <c r="A62" s="104" t="s">
        <v>626</v>
      </c>
      <c r="B62" s="104" t="s">
        <v>1329</v>
      </c>
      <c r="C62" s="104">
        <v>0.10769092700000001</v>
      </c>
      <c r="D62" s="104">
        <v>8.3948959000000004E-2</v>
      </c>
      <c r="E62" s="104">
        <v>7.5159714000000002E-2</v>
      </c>
      <c r="F62" s="104">
        <v>2.5957171000000001E-2</v>
      </c>
      <c r="G62" s="104">
        <v>6.2032174000000002E-2</v>
      </c>
      <c r="H62" s="104">
        <v>2.9925186999999999E-2</v>
      </c>
      <c r="I62" s="104">
        <v>4.630487E-3</v>
      </c>
      <c r="J62" s="104">
        <v>2.6898248E-2</v>
      </c>
      <c r="K62" s="104">
        <v>2.3434753999999999E-2</v>
      </c>
      <c r="L62" s="104">
        <v>8.9024073999999995E-2</v>
      </c>
      <c r="M62" s="104">
        <v>4.0551499999999997E-2</v>
      </c>
      <c r="N62" s="104">
        <v>3.2939282E-2</v>
      </c>
      <c r="O62" s="104">
        <v>2.1693856000000001E-2</v>
      </c>
      <c r="P62" s="104">
        <v>8.9325589999999996E-3</v>
      </c>
      <c r="Q62" s="104">
        <v>4.0413840000000003E-3</v>
      </c>
      <c r="R62" s="104">
        <v>4.8014599999999996E-3</v>
      </c>
      <c r="S62" s="104">
        <v>0.105047032</v>
      </c>
      <c r="T62" s="104">
        <v>5.5746140999999999E-2</v>
      </c>
      <c r="U62" s="104">
        <v>0.13318379399999999</v>
      </c>
      <c r="V62" s="104">
        <v>9.2013954999999994E-2</v>
      </c>
      <c r="W62" s="104">
        <v>8.4563020000000006E-3</v>
      </c>
      <c r="X62" s="104">
        <v>4.3660499999999998E-3</v>
      </c>
      <c r="Y62" s="104">
        <v>4.418132E-3</v>
      </c>
      <c r="Z62" s="104">
        <v>1.3412617E-2</v>
      </c>
      <c r="AA62" s="104" t="s">
        <v>319</v>
      </c>
      <c r="AB62" s="104" t="s">
        <v>320</v>
      </c>
      <c r="AC62" s="104" t="s">
        <v>321</v>
      </c>
      <c r="AD62" s="104" t="s">
        <v>341</v>
      </c>
      <c r="AE62" s="104" t="s">
        <v>553</v>
      </c>
      <c r="AF62" s="104" t="s">
        <v>554</v>
      </c>
      <c r="AG62" s="104"/>
    </row>
    <row r="63" spans="1:33">
      <c r="A63" s="104" t="s">
        <v>367</v>
      </c>
      <c r="B63" s="104" t="s">
        <v>1330</v>
      </c>
      <c r="C63" s="104">
        <v>1.7948487999999999E-2</v>
      </c>
      <c r="D63" s="104">
        <v>2.2386389E-2</v>
      </c>
      <c r="E63" s="104">
        <v>3.7579857000000001E-2</v>
      </c>
      <c r="F63" s="104">
        <v>1.2978585000000001E-2</v>
      </c>
      <c r="G63" s="104">
        <v>3.1967247009999999</v>
      </c>
      <c r="H63" s="104">
        <v>1.3366583540000001</v>
      </c>
      <c r="I63" s="104">
        <v>5.797369883</v>
      </c>
      <c r="J63" s="104">
        <v>2.7128804180000001</v>
      </c>
      <c r="K63" s="104">
        <v>0.54681092099999995</v>
      </c>
      <c r="L63" s="104">
        <v>0.43028302200000001</v>
      </c>
      <c r="M63" s="104">
        <v>0.48256285500000001</v>
      </c>
      <c r="N63" s="104">
        <v>0.33671266</v>
      </c>
      <c r="O63" s="104">
        <v>0</v>
      </c>
      <c r="P63" s="104">
        <v>0</v>
      </c>
      <c r="Q63" s="104">
        <v>0</v>
      </c>
      <c r="R63" s="104">
        <v>1.4404379E-2</v>
      </c>
      <c r="S63" s="104">
        <v>0</v>
      </c>
      <c r="T63" s="104">
        <v>0</v>
      </c>
      <c r="U63" s="104">
        <v>0</v>
      </c>
      <c r="V63" s="104">
        <v>0</v>
      </c>
      <c r="W63" s="104">
        <v>4.2281510000000003E-3</v>
      </c>
      <c r="X63" s="104">
        <v>8.7320990000000001E-3</v>
      </c>
      <c r="Y63" s="104">
        <v>0</v>
      </c>
      <c r="Z63" s="104">
        <v>0</v>
      </c>
      <c r="AA63" s="104" t="s">
        <v>319</v>
      </c>
      <c r="AB63" s="104" t="s">
        <v>320</v>
      </c>
      <c r="AC63" s="104" t="s">
        <v>354</v>
      </c>
      <c r="AD63" s="104" t="s">
        <v>355</v>
      </c>
      <c r="AE63" s="104" t="s">
        <v>368</v>
      </c>
      <c r="AF63" s="104" t="s">
        <v>369</v>
      </c>
      <c r="AG63" s="104" t="s">
        <v>370</v>
      </c>
    </row>
    <row r="64" spans="1:33">
      <c r="A64" s="104" t="s">
        <v>791</v>
      </c>
      <c r="B64" s="104" t="s">
        <v>1331</v>
      </c>
      <c r="C64" s="104">
        <v>3.1409854000000001E-2</v>
      </c>
      <c r="D64" s="104">
        <v>2.7982986000000001E-2</v>
      </c>
      <c r="E64" s="104">
        <v>4.6974821E-2</v>
      </c>
      <c r="F64" s="104">
        <v>1.2978585000000001E-2</v>
      </c>
      <c r="G64" s="104">
        <v>5.3761217E-2</v>
      </c>
      <c r="H64" s="104">
        <v>4.4887781000000002E-2</v>
      </c>
      <c r="I64" s="104">
        <v>2.7782923000000001E-2</v>
      </c>
      <c r="J64" s="104">
        <v>1.1527819999999999E-2</v>
      </c>
      <c r="K64" s="104">
        <v>3.5152131000000003E-2</v>
      </c>
      <c r="L64" s="104">
        <v>4.0802699999999997E-2</v>
      </c>
      <c r="M64" s="104">
        <v>6.8937551E-2</v>
      </c>
      <c r="N64" s="104">
        <v>4.0259122000000001E-2</v>
      </c>
      <c r="O64" s="104">
        <v>0</v>
      </c>
      <c r="P64" s="104">
        <v>0</v>
      </c>
      <c r="Q64" s="104">
        <v>0</v>
      </c>
      <c r="R64" s="104">
        <v>0</v>
      </c>
      <c r="S64" s="104">
        <v>4.7748649999999997E-3</v>
      </c>
      <c r="T64" s="104">
        <v>4.288165E-3</v>
      </c>
      <c r="U64" s="104">
        <v>7.0096730000000001E-3</v>
      </c>
      <c r="V64" s="104">
        <v>3.8339149999999998E-3</v>
      </c>
      <c r="W64" s="104">
        <v>0</v>
      </c>
      <c r="X64" s="104">
        <v>0</v>
      </c>
      <c r="Y64" s="104">
        <v>0</v>
      </c>
      <c r="Z64" s="104">
        <v>0</v>
      </c>
      <c r="AA64" s="104" t="s">
        <v>319</v>
      </c>
      <c r="AB64" s="104" t="s">
        <v>417</v>
      </c>
      <c r="AC64" s="104" t="s">
        <v>440</v>
      </c>
      <c r="AD64" s="104" t="s">
        <v>716</v>
      </c>
      <c r="AE64" s="104" t="s">
        <v>792</v>
      </c>
      <c r="AF64" s="104" t="s">
        <v>375</v>
      </c>
      <c r="AG64" s="104" t="s">
        <v>325</v>
      </c>
    </row>
    <row r="65" spans="1:33">
      <c r="A65" s="104" t="s">
        <v>778</v>
      </c>
      <c r="B65" s="104" t="s">
        <v>1332</v>
      </c>
      <c r="C65" s="104">
        <v>6.2819707000000002E-2</v>
      </c>
      <c r="D65" s="104">
        <v>7.2755764000000001E-2</v>
      </c>
      <c r="E65" s="104">
        <v>4.6974821E-2</v>
      </c>
      <c r="F65" s="104">
        <v>6.4892927000000003E-2</v>
      </c>
      <c r="G65" s="104">
        <v>1.2406435E-2</v>
      </c>
      <c r="H65" s="104">
        <v>0</v>
      </c>
      <c r="I65" s="104">
        <v>9.2609739999999999E-3</v>
      </c>
      <c r="J65" s="104">
        <v>1.5370427000000001E-2</v>
      </c>
      <c r="K65" s="104">
        <v>1.1717376999999999E-2</v>
      </c>
      <c r="L65" s="104">
        <v>3.7093360000000001E-3</v>
      </c>
      <c r="M65" s="104">
        <v>8.1103000000000008E-3</v>
      </c>
      <c r="N65" s="104">
        <v>1.0979760999999999E-2</v>
      </c>
      <c r="O65" s="104">
        <v>0</v>
      </c>
      <c r="P65" s="104">
        <v>0</v>
      </c>
      <c r="Q65" s="104">
        <v>0</v>
      </c>
      <c r="R65" s="104">
        <v>0</v>
      </c>
      <c r="S65" s="104">
        <v>0</v>
      </c>
      <c r="T65" s="104">
        <v>0</v>
      </c>
      <c r="U65" s="104">
        <v>0</v>
      </c>
      <c r="V65" s="104">
        <v>0</v>
      </c>
      <c r="W65" s="104">
        <v>0</v>
      </c>
      <c r="X65" s="104">
        <v>0</v>
      </c>
      <c r="Y65" s="104">
        <v>0</v>
      </c>
      <c r="Z65" s="104">
        <v>0</v>
      </c>
      <c r="AA65" s="104" t="s">
        <v>319</v>
      </c>
      <c r="AB65" s="104" t="s">
        <v>503</v>
      </c>
      <c r="AC65" s="104" t="s">
        <v>504</v>
      </c>
      <c r="AD65" s="104" t="s">
        <v>505</v>
      </c>
      <c r="AE65" s="104" t="s">
        <v>506</v>
      </c>
      <c r="AF65" s="104" t="s">
        <v>779</v>
      </c>
      <c r="AG65" s="104" t="s">
        <v>325</v>
      </c>
    </row>
    <row r="66" spans="1:33">
      <c r="A66" s="104" t="s">
        <v>641</v>
      </c>
      <c r="B66" s="104" t="s">
        <v>1333</v>
      </c>
      <c r="C66" s="104">
        <v>5.8332584999999999E-2</v>
      </c>
      <c r="D66" s="104">
        <v>8.3948959000000004E-2</v>
      </c>
      <c r="E66" s="104">
        <v>9.8647125000000002E-2</v>
      </c>
      <c r="F66" s="104">
        <v>6.4892927000000003E-2</v>
      </c>
      <c r="G66" s="104">
        <v>9.9251478000000004E-2</v>
      </c>
      <c r="H66" s="104">
        <v>6.9825436000000005E-2</v>
      </c>
      <c r="I66" s="104">
        <v>3.2413409999999997E-2</v>
      </c>
      <c r="J66" s="104">
        <v>8.0694742999999999E-2</v>
      </c>
      <c r="K66" s="104">
        <v>6.6398469000000002E-2</v>
      </c>
      <c r="L66" s="104">
        <v>7.7896064000000001E-2</v>
      </c>
      <c r="M66" s="104">
        <v>8.9213300999999995E-2</v>
      </c>
      <c r="N66" s="104">
        <v>6.5878564000000001E-2</v>
      </c>
      <c r="O66" s="104">
        <v>0</v>
      </c>
      <c r="P66" s="104">
        <v>0</v>
      </c>
      <c r="Q66" s="104">
        <v>0</v>
      </c>
      <c r="R66" s="104">
        <v>0</v>
      </c>
      <c r="S66" s="104">
        <v>1.4324595000000001E-2</v>
      </c>
      <c r="T66" s="104">
        <v>2.5728988000000001E-2</v>
      </c>
      <c r="U66" s="104">
        <v>2.8038693E-2</v>
      </c>
      <c r="V66" s="104">
        <v>1.5335659E-2</v>
      </c>
      <c r="W66" s="104">
        <v>0</v>
      </c>
      <c r="X66" s="104">
        <v>0</v>
      </c>
      <c r="Y66" s="104">
        <v>0</v>
      </c>
      <c r="Z66" s="104">
        <v>0</v>
      </c>
      <c r="AA66" s="104" t="s">
        <v>319</v>
      </c>
      <c r="AB66" s="104" t="s">
        <v>320</v>
      </c>
      <c r="AC66" s="104" t="s">
        <v>321</v>
      </c>
      <c r="AD66" s="104" t="s">
        <v>322</v>
      </c>
      <c r="AE66" s="104" t="s">
        <v>323</v>
      </c>
      <c r="AF66" s="104" t="s">
        <v>324</v>
      </c>
      <c r="AG66" s="104" t="s">
        <v>325</v>
      </c>
    </row>
    <row r="67" spans="1:33">
      <c r="A67" s="104" t="s">
        <v>646</v>
      </c>
      <c r="B67" s="104" t="s">
        <v>1334</v>
      </c>
      <c r="C67" s="104">
        <v>0.16602351300000001</v>
      </c>
      <c r="D67" s="104">
        <v>0.117528543</v>
      </c>
      <c r="E67" s="104">
        <v>0.183201804</v>
      </c>
      <c r="F67" s="104">
        <v>0.15574302400000001</v>
      </c>
      <c r="G67" s="104">
        <v>4.5490260999999997E-2</v>
      </c>
      <c r="H67" s="104">
        <v>4.9875311999999998E-2</v>
      </c>
      <c r="I67" s="104">
        <v>7.4087793999999998E-2</v>
      </c>
      <c r="J67" s="104">
        <v>3.0740855000000001E-2</v>
      </c>
      <c r="K67" s="104">
        <v>4.2963715E-2</v>
      </c>
      <c r="L67" s="104">
        <v>5.5640045999999999E-2</v>
      </c>
      <c r="M67" s="104">
        <v>1.6220600000000002E-2</v>
      </c>
      <c r="N67" s="104">
        <v>6.2218643999999997E-2</v>
      </c>
      <c r="O67" s="104">
        <v>0</v>
      </c>
      <c r="P67" s="104">
        <v>0</v>
      </c>
      <c r="Q67" s="104">
        <v>0</v>
      </c>
      <c r="R67" s="104">
        <v>0</v>
      </c>
      <c r="S67" s="104">
        <v>0</v>
      </c>
      <c r="T67" s="104">
        <v>0</v>
      </c>
      <c r="U67" s="104">
        <v>0</v>
      </c>
      <c r="V67" s="104">
        <v>3.8339149999999998E-3</v>
      </c>
      <c r="W67" s="104">
        <v>0</v>
      </c>
      <c r="X67" s="104">
        <v>0</v>
      </c>
      <c r="Y67" s="104">
        <v>0</v>
      </c>
      <c r="Z67" s="104">
        <v>0</v>
      </c>
      <c r="AA67" s="104" t="s">
        <v>319</v>
      </c>
      <c r="AB67" s="104" t="s">
        <v>417</v>
      </c>
      <c r="AC67" s="104" t="s">
        <v>440</v>
      </c>
      <c r="AD67" s="104" t="s">
        <v>441</v>
      </c>
      <c r="AE67" s="104" t="s">
        <v>442</v>
      </c>
      <c r="AF67" s="104" t="s">
        <v>443</v>
      </c>
      <c r="AG67" s="104" t="s">
        <v>325</v>
      </c>
    </row>
    <row r="68" spans="1:33">
      <c r="A68" s="104" t="s">
        <v>1171</v>
      </c>
      <c r="B68" s="104" t="s">
        <v>1335</v>
      </c>
      <c r="C68" s="104">
        <v>0</v>
      </c>
      <c r="D68" s="104">
        <v>0</v>
      </c>
      <c r="E68" s="104">
        <v>0</v>
      </c>
      <c r="F68" s="104">
        <v>0</v>
      </c>
      <c r="G68" s="104">
        <v>0</v>
      </c>
      <c r="H68" s="104">
        <v>0</v>
      </c>
      <c r="I68" s="104">
        <v>0</v>
      </c>
      <c r="J68" s="104">
        <v>0</v>
      </c>
      <c r="K68" s="104">
        <v>0</v>
      </c>
      <c r="L68" s="104">
        <v>0</v>
      </c>
      <c r="M68" s="104">
        <v>0</v>
      </c>
      <c r="N68" s="104">
        <v>0</v>
      </c>
      <c r="O68" s="104">
        <v>0</v>
      </c>
      <c r="P68" s="104">
        <v>0</v>
      </c>
      <c r="Q68" s="104">
        <v>0</v>
      </c>
      <c r="R68" s="104">
        <v>0</v>
      </c>
      <c r="S68" s="104">
        <v>4.7748649999999997E-3</v>
      </c>
      <c r="T68" s="104">
        <v>8.5763290000000006E-3</v>
      </c>
      <c r="U68" s="104">
        <v>7.0096730000000001E-3</v>
      </c>
      <c r="V68" s="104">
        <v>1.1501744E-2</v>
      </c>
      <c r="W68" s="104">
        <v>0</v>
      </c>
      <c r="X68" s="104">
        <v>0</v>
      </c>
      <c r="Y68" s="104">
        <v>0</v>
      </c>
      <c r="Z68" s="104">
        <v>0</v>
      </c>
      <c r="AA68" s="104" t="s">
        <v>389</v>
      </c>
      <c r="AB68" s="104" t="s">
        <v>390</v>
      </c>
      <c r="AC68" s="104" t="s">
        <v>408</v>
      </c>
      <c r="AD68" s="104" t="s">
        <v>409</v>
      </c>
      <c r="AE68" s="104" t="s">
        <v>410</v>
      </c>
      <c r="AF68" s="104" t="s">
        <v>608</v>
      </c>
      <c r="AG68" s="104" t="s">
        <v>325</v>
      </c>
    </row>
    <row r="69" spans="1:33">
      <c r="A69" s="104" t="s">
        <v>951</v>
      </c>
      <c r="B69" s="104" t="s">
        <v>1336</v>
      </c>
      <c r="C69" s="104">
        <v>3.1409854000000001E-2</v>
      </c>
      <c r="D69" s="104">
        <v>4.4772777999999999E-2</v>
      </c>
      <c r="E69" s="104">
        <v>3.2882374999999998E-2</v>
      </c>
      <c r="F69" s="104">
        <v>2.5957171000000001E-2</v>
      </c>
      <c r="G69" s="104">
        <v>1.2406435E-2</v>
      </c>
      <c r="H69" s="104">
        <v>9.9750619999999998E-3</v>
      </c>
      <c r="I69" s="104">
        <v>9.2609739999999999E-3</v>
      </c>
      <c r="J69" s="104">
        <v>3.8426070000000001E-3</v>
      </c>
      <c r="K69" s="104">
        <v>3.9057919999999999E-3</v>
      </c>
      <c r="L69" s="104">
        <v>1.8546681999999998E-2</v>
      </c>
      <c r="M69" s="104">
        <v>1.216545E-2</v>
      </c>
      <c r="N69" s="104">
        <v>1.0979760999999999E-2</v>
      </c>
      <c r="O69" s="104">
        <v>0</v>
      </c>
      <c r="P69" s="104">
        <v>0</v>
      </c>
      <c r="Q69" s="104">
        <v>0</v>
      </c>
      <c r="R69" s="104">
        <v>0</v>
      </c>
      <c r="S69" s="104">
        <v>0</v>
      </c>
      <c r="T69" s="104">
        <v>0</v>
      </c>
      <c r="U69" s="104">
        <v>1.4019347E-2</v>
      </c>
      <c r="V69" s="104">
        <v>1.1501744E-2</v>
      </c>
      <c r="W69" s="104">
        <v>0</v>
      </c>
      <c r="X69" s="104">
        <v>0</v>
      </c>
      <c r="Y69" s="104">
        <v>0</v>
      </c>
      <c r="Z69" s="104">
        <v>0</v>
      </c>
      <c r="AA69" s="104" t="s">
        <v>319</v>
      </c>
      <c r="AB69" s="104" t="s">
        <v>417</v>
      </c>
      <c r="AC69" s="104" t="s">
        <v>418</v>
      </c>
      <c r="AD69" s="104" t="s">
        <v>419</v>
      </c>
      <c r="AE69" s="104" t="s">
        <v>497</v>
      </c>
      <c r="AF69" s="104" t="s">
        <v>498</v>
      </c>
      <c r="AG69" s="104"/>
    </row>
    <row r="70" spans="1:33">
      <c r="A70" s="104" t="s">
        <v>739</v>
      </c>
      <c r="B70" s="104" t="s">
        <v>1337</v>
      </c>
      <c r="C70" s="104">
        <v>8.0768195000000001E-2</v>
      </c>
      <c r="D70" s="104">
        <v>7.8352361999999995E-2</v>
      </c>
      <c r="E70" s="104">
        <v>9.3949642999999999E-2</v>
      </c>
      <c r="F70" s="104">
        <v>0.103828683</v>
      </c>
      <c r="G70" s="104">
        <v>8.2709564999999999E-2</v>
      </c>
      <c r="H70" s="104">
        <v>9.9750619999999998E-3</v>
      </c>
      <c r="I70" s="104">
        <v>3.7043896999999999E-2</v>
      </c>
      <c r="J70" s="104">
        <v>2.3055641000000002E-2</v>
      </c>
      <c r="K70" s="104">
        <v>1.1717376999999999E-2</v>
      </c>
      <c r="L70" s="104">
        <v>2.9674691E-2</v>
      </c>
      <c r="M70" s="104">
        <v>4.4606649999999998E-2</v>
      </c>
      <c r="N70" s="104">
        <v>4.0259122000000001E-2</v>
      </c>
      <c r="O70" s="104">
        <v>0</v>
      </c>
      <c r="P70" s="104">
        <v>0</v>
      </c>
      <c r="Q70" s="104">
        <v>0</v>
      </c>
      <c r="R70" s="104">
        <v>0</v>
      </c>
      <c r="S70" s="104">
        <v>0</v>
      </c>
      <c r="T70" s="104">
        <v>0</v>
      </c>
      <c r="U70" s="104">
        <v>0</v>
      </c>
      <c r="V70" s="104">
        <v>0</v>
      </c>
      <c r="W70" s="104">
        <v>0</v>
      </c>
      <c r="X70" s="104">
        <v>0</v>
      </c>
      <c r="Y70" s="104">
        <v>0</v>
      </c>
      <c r="Z70" s="104">
        <v>0</v>
      </c>
      <c r="AA70" s="104" t="s">
        <v>319</v>
      </c>
      <c r="AB70" s="104" t="s">
        <v>417</v>
      </c>
      <c r="AC70" s="104" t="s">
        <v>440</v>
      </c>
      <c r="AD70" s="104" t="s">
        <v>441</v>
      </c>
      <c r="AE70" s="104" t="s">
        <v>442</v>
      </c>
      <c r="AF70" s="104" t="s">
        <v>443</v>
      </c>
      <c r="AG70" s="104" t="s">
        <v>325</v>
      </c>
    </row>
    <row r="71" spans="1:33">
      <c r="A71" s="104" t="s">
        <v>865</v>
      </c>
      <c r="B71" s="104" t="s">
        <v>1338</v>
      </c>
      <c r="C71" s="104">
        <v>4.4871219999999996E-3</v>
      </c>
      <c r="D71" s="104">
        <v>0</v>
      </c>
      <c r="E71" s="104">
        <v>4.6974820000000002E-3</v>
      </c>
      <c r="F71" s="104">
        <v>0</v>
      </c>
      <c r="G71" s="104">
        <v>4.1354779999999997E-3</v>
      </c>
      <c r="H71" s="104">
        <v>0</v>
      </c>
      <c r="I71" s="104">
        <v>4.630487E-3</v>
      </c>
      <c r="J71" s="104">
        <v>0</v>
      </c>
      <c r="K71" s="104">
        <v>0</v>
      </c>
      <c r="L71" s="104">
        <v>0</v>
      </c>
      <c r="M71" s="104">
        <v>0</v>
      </c>
      <c r="N71" s="104">
        <v>3.6599200000000001E-3</v>
      </c>
      <c r="O71" s="104">
        <v>0</v>
      </c>
      <c r="P71" s="104">
        <v>0</v>
      </c>
      <c r="Q71" s="104">
        <v>0</v>
      </c>
      <c r="R71" s="104">
        <v>0</v>
      </c>
      <c r="S71" s="104">
        <v>7.1622977000000004E-2</v>
      </c>
      <c r="T71" s="104">
        <v>4.7169810999999999E-2</v>
      </c>
      <c r="U71" s="104">
        <v>7.0096732999999994E-2</v>
      </c>
      <c r="V71" s="104">
        <v>0.145688763</v>
      </c>
      <c r="W71" s="104">
        <v>0</v>
      </c>
      <c r="X71" s="104">
        <v>0</v>
      </c>
      <c r="Y71" s="104">
        <v>0</v>
      </c>
      <c r="Z71" s="104">
        <v>0</v>
      </c>
      <c r="AA71" s="104" t="s">
        <v>319</v>
      </c>
      <c r="AB71" s="104" t="s">
        <v>320</v>
      </c>
      <c r="AC71" s="104" t="s">
        <v>363</v>
      </c>
      <c r="AD71" s="104" t="s">
        <v>364</v>
      </c>
      <c r="AE71" s="104" t="s">
        <v>365</v>
      </c>
      <c r="AF71" s="104" t="s">
        <v>866</v>
      </c>
      <c r="AG71" s="104"/>
    </row>
    <row r="72" spans="1:33">
      <c r="A72" s="104" t="s">
        <v>772</v>
      </c>
      <c r="B72" s="104" t="s">
        <v>1339</v>
      </c>
      <c r="C72" s="104">
        <v>1.3461366000000001E-2</v>
      </c>
      <c r="D72" s="104">
        <v>4.4772777999999999E-2</v>
      </c>
      <c r="E72" s="104">
        <v>8.9252160999999997E-2</v>
      </c>
      <c r="F72" s="104">
        <v>5.1914341000000003E-2</v>
      </c>
      <c r="G72" s="104">
        <v>2.4812870000000001E-2</v>
      </c>
      <c r="H72" s="104">
        <v>7.9800498999999997E-2</v>
      </c>
      <c r="I72" s="104">
        <v>3.2413409999999997E-2</v>
      </c>
      <c r="J72" s="104">
        <v>3.0740855000000001E-2</v>
      </c>
      <c r="K72" s="104">
        <v>6.2492677000000003E-2</v>
      </c>
      <c r="L72" s="104">
        <v>3.3384028000000003E-2</v>
      </c>
      <c r="M72" s="104">
        <v>3.6496349999999997E-2</v>
      </c>
      <c r="N72" s="104">
        <v>4.0259122000000001E-2</v>
      </c>
      <c r="O72" s="104">
        <v>0</v>
      </c>
      <c r="P72" s="104">
        <v>0</v>
      </c>
      <c r="Q72" s="104">
        <v>0</v>
      </c>
      <c r="R72" s="104">
        <v>0</v>
      </c>
      <c r="S72" s="104">
        <v>0</v>
      </c>
      <c r="T72" s="104">
        <v>0</v>
      </c>
      <c r="U72" s="104">
        <v>0</v>
      </c>
      <c r="V72" s="104">
        <v>0</v>
      </c>
      <c r="W72" s="104">
        <v>0</v>
      </c>
      <c r="X72" s="104">
        <v>0</v>
      </c>
      <c r="Y72" s="104">
        <v>0</v>
      </c>
      <c r="Z72" s="104">
        <v>0</v>
      </c>
      <c r="AA72" s="104" t="s">
        <v>319</v>
      </c>
      <c r="AB72" s="104" t="s">
        <v>417</v>
      </c>
      <c r="AC72" s="104" t="s">
        <v>418</v>
      </c>
      <c r="AD72" s="104" t="s">
        <v>773</v>
      </c>
      <c r="AE72" s="104" t="s">
        <v>481</v>
      </c>
      <c r="AF72" s="104" t="s">
        <v>476</v>
      </c>
      <c r="AG72" s="104" t="s">
        <v>325</v>
      </c>
    </row>
    <row r="73" spans="1:33">
      <c r="A73" s="104" t="s">
        <v>617</v>
      </c>
      <c r="B73" s="104" t="s">
        <v>1340</v>
      </c>
      <c r="C73" s="104">
        <v>4.0384098E-2</v>
      </c>
      <c r="D73" s="104">
        <v>2.2386389E-2</v>
      </c>
      <c r="E73" s="104">
        <v>1.4092446E-2</v>
      </c>
      <c r="F73" s="104">
        <v>0</v>
      </c>
      <c r="G73" s="104">
        <v>0</v>
      </c>
      <c r="H73" s="104">
        <v>4.9875309999999999E-3</v>
      </c>
      <c r="I73" s="104">
        <v>0</v>
      </c>
      <c r="J73" s="104">
        <v>0</v>
      </c>
      <c r="K73" s="104">
        <v>0</v>
      </c>
      <c r="L73" s="104">
        <v>0</v>
      </c>
      <c r="M73" s="104">
        <v>0</v>
      </c>
      <c r="N73" s="104">
        <v>0</v>
      </c>
      <c r="O73" s="104">
        <v>0</v>
      </c>
      <c r="P73" s="104">
        <v>0</v>
      </c>
      <c r="Q73" s="104">
        <v>0</v>
      </c>
      <c r="R73" s="104">
        <v>0</v>
      </c>
      <c r="S73" s="104">
        <v>0.33424055800000002</v>
      </c>
      <c r="T73" s="104">
        <v>0.32161234999999999</v>
      </c>
      <c r="U73" s="104">
        <v>0.23131922099999999</v>
      </c>
      <c r="V73" s="104">
        <v>0.26070620700000002</v>
      </c>
      <c r="W73" s="104">
        <v>0</v>
      </c>
      <c r="X73" s="104">
        <v>0</v>
      </c>
      <c r="Y73" s="104">
        <v>0</v>
      </c>
      <c r="Z73" s="104">
        <v>0</v>
      </c>
      <c r="AA73" s="104" t="s">
        <v>319</v>
      </c>
      <c r="AB73" s="104" t="s">
        <v>320</v>
      </c>
      <c r="AC73" s="104" t="s">
        <v>363</v>
      </c>
      <c r="AD73" s="104" t="s">
        <v>364</v>
      </c>
      <c r="AE73" s="104" t="s">
        <v>365</v>
      </c>
      <c r="AF73" s="104" t="s">
        <v>375</v>
      </c>
      <c r="AG73" s="104"/>
    </row>
    <row r="74" spans="1:33">
      <c r="A74" s="104" t="s">
        <v>380</v>
      </c>
      <c r="B74" s="104" t="s">
        <v>1341</v>
      </c>
      <c r="C74" s="104">
        <v>8.9742439999999993E-3</v>
      </c>
      <c r="D74" s="104">
        <v>0</v>
      </c>
      <c r="E74" s="104">
        <v>9.3949640000000004E-3</v>
      </c>
      <c r="F74" s="104">
        <v>0</v>
      </c>
      <c r="G74" s="104">
        <v>0</v>
      </c>
      <c r="H74" s="104">
        <v>0</v>
      </c>
      <c r="I74" s="104">
        <v>0</v>
      </c>
      <c r="J74" s="104">
        <v>0</v>
      </c>
      <c r="K74" s="104">
        <v>3.9057919999999999E-3</v>
      </c>
      <c r="L74" s="104">
        <v>0</v>
      </c>
      <c r="M74" s="104">
        <v>0</v>
      </c>
      <c r="N74" s="104">
        <v>0</v>
      </c>
      <c r="O74" s="104">
        <v>0</v>
      </c>
      <c r="P74" s="104">
        <v>0</v>
      </c>
      <c r="Q74" s="104">
        <v>0</v>
      </c>
      <c r="R74" s="104">
        <v>0</v>
      </c>
      <c r="S74" s="104">
        <v>3.8389915480000001</v>
      </c>
      <c r="T74" s="104">
        <v>3.966552316</v>
      </c>
      <c r="U74" s="104">
        <v>6.1404738539999997</v>
      </c>
      <c r="V74" s="104">
        <v>4.8307326609999999</v>
      </c>
      <c r="W74" s="104">
        <v>0</v>
      </c>
      <c r="X74" s="104">
        <v>0</v>
      </c>
      <c r="Y74" s="104">
        <v>0</v>
      </c>
      <c r="Z74" s="104">
        <v>0</v>
      </c>
      <c r="AA74" s="104" t="s">
        <v>319</v>
      </c>
      <c r="AB74" s="104" t="s">
        <v>320</v>
      </c>
      <c r="AC74" s="104" t="s">
        <v>354</v>
      </c>
      <c r="AD74" s="104" t="s">
        <v>355</v>
      </c>
      <c r="AE74" s="104" t="s">
        <v>381</v>
      </c>
      <c r="AF74" s="104" t="s">
        <v>382</v>
      </c>
      <c r="AG74" s="104" t="s">
        <v>325</v>
      </c>
    </row>
    <row r="75" spans="1:33">
      <c r="A75" s="104" t="s">
        <v>1167</v>
      </c>
      <c r="B75" s="104" t="s">
        <v>1342</v>
      </c>
      <c r="C75" s="104">
        <v>0</v>
      </c>
      <c r="D75" s="104">
        <v>0</v>
      </c>
      <c r="E75" s="104">
        <v>0</v>
      </c>
      <c r="F75" s="104">
        <v>0</v>
      </c>
      <c r="G75" s="104">
        <v>0</v>
      </c>
      <c r="H75" s="104">
        <v>0</v>
      </c>
      <c r="I75" s="104">
        <v>0</v>
      </c>
      <c r="J75" s="104">
        <v>0</v>
      </c>
      <c r="K75" s="104">
        <v>0</v>
      </c>
      <c r="L75" s="104">
        <v>0</v>
      </c>
      <c r="M75" s="104">
        <v>0</v>
      </c>
      <c r="N75" s="104">
        <v>0</v>
      </c>
      <c r="O75" s="104">
        <v>0</v>
      </c>
      <c r="P75" s="104">
        <v>0</v>
      </c>
      <c r="Q75" s="104">
        <v>0</v>
      </c>
      <c r="R75" s="104">
        <v>0</v>
      </c>
      <c r="S75" s="104">
        <v>0</v>
      </c>
      <c r="T75" s="104">
        <v>0</v>
      </c>
      <c r="U75" s="104">
        <v>0</v>
      </c>
      <c r="V75" s="104">
        <v>0</v>
      </c>
      <c r="W75" s="104">
        <v>0</v>
      </c>
      <c r="X75" s="104">
        <v>0</v>
      </c>
      <c r="Y75" s="104">
        <v>0</v>
      </c>
      <c r="Z75" s="104">
        <v>0</v>
      </c>
      <c r="AA75" s="104" t="s">
        <v>319</v>
      </c>
      <c r="AB75" s="104" t="s">
        <v>435</v>
      </c>
      <c r="AC75" s="104" t="s">
        <v>436</v>
      </c>
      <c r="AD75" s="104" t="s">
        <v>891</v>
      </c>
      <c r="AE75" s="104" t="s">
        <v>481</v>
      </c>
      <c r="AF75" s="104" t="s">
        <v>476</v>
      </c>
      <c r="AG75" s="104" t="s">
        <v>325</v>
      </c>
    </row>
    <row r="76" spans="1:33">
      <c r="A76" s="104" t="s">
        <v>360</v>
      </c>
      <c r="B76" s="104" t="s">
        <v>1343</v>
      </c>
      <c r="C76" s="104">
        <v>0</v>
      </c>
      <c r="D76" s="104">
        <v>0</v>
      </c>
      <c r="E76" s="104">
        <v>0</v>
      </c>
      <c r="F76" s="104">
        <v>0</v>
      </c>
      <c r="G76" s="104">
        <v>0.264670609</v>
      </c>
      <c r="H76" s="104">
        <v>0.44887780500000002</v>
      </c>
      <c r="I76" s="104">
        <v>0.83348768299999998</v>
      </c>
      <c r="J76" s="104">
        <v>0.41500153699999998</v>
      </c>
      <c r="K76" s="104">
        <v>1.081904464</v>
      </c>
      <c r="L76" s="104">
        <v>0.76783263499999999</v>
      </c>
      <c r="M76" s="104">
        <v>0.93268450899999999</v>
      </c>
      <c r="N76" s="104">
        <v>0.92229989400000001</v>
      </c>
      <c r="O76" s="104">
        <v>1.9437695239999999</v>
      </c>
      <c r="P76" s="104">
        <v>1.272889683</v>
      </c>
      <c r="Q76" s="104">
        <v>2.5541545430000001</v>
      </c>
      <c r="R76" s="104">
        <v>1.3636145390000001</v>
      </c>
      <c r="S76" s="104">
        <v>2.8649191000000001E-2</v>
      </c>
      <c r="T76" s="104">
        <v>8.5763290000000006E-3</v>
      </c>
      <c r="U76" s="104">
        <v>0</v>
      </c>
      <c r="V76" s="104">
        <v>0</v>
      </c>
      <c r="W76" s="104">
        <v>3.9956027230000002</v>
      </c>
      <c r="X76" s="104">
        <v>4.6061823259999999</v>
      </c>
      <c r="Y76" s="104">
        <v>8.1514535650000006</v>
      </c>
      <c r="Z76" s="104">
        <v>4.0774355079999998</v>
      </c>
      <c r="AA76" s="104" t="s">
        <v>319</v>
      </c>
      <c r="AB76" s="104" t="s">
        <v>320</v>
      </c>
      <c r="AC76" s="104" t="s">
        <v>321</v>
      </c>
      <c r="AD76" s="104" t="s">
        <v>322</v>
      </c>
      <c r="AE76" s="104" t="s">
        <v>323</v>
      </c>
      <c r="AF76" s="104" t="s">
        <v>324</v>
      </c>
      <c r="AG76" s="104" t="s">
        <v>325</v>
      </c>
    </row>
    <row r="77" spans="1:33">
      <c r="A77" s="104" t="s">
        <v>658</v>
      </c>
      <c r="B77" s="104" t="s">
        <v>1344</v>
      </c>
      <c r="C77" s="104">
        <v>0.14358790299999999</v>
      </c>
      <c r="D77" s="104">
        <v>0.24625027999999999</v>
      </c>
      <c r="E77" s="104">
        <v>0.21608417899999999</v>
      </c>
      <c r="F77" s="104">
        <v>0.18170019500000001</v>
      </c>
      <c r="G77" s="104">
        <v>1.2406435E-2</v>
      </c>
      <c r="H77" s="104">
        <v>2.9925186999999999E-2</v>
      </c>
      <c r="I77" s="104">
        <v>2.7782923000000001E-2</v>
      </c>
      <c r="J77" s="104">
        <v>3.0740855000000001E-2</v>
      </c>
      <c r="K77" s="104">
        <v>0</v>
      </c>
      <c r="L77" s="104">
        <v>7.4186729999999998E-3</v>
      </c>
      <c r="M77" s="104">
        <v>8.1103000000000008E-3</v>
      </c>
      <c r="N77" s="104">
        <v>3.6599200000000001E-3</v>
      </c>
      <c r="O77" s="104">
        <v>0</v>
      </c>
      <c r="P77" s="104">
        <v>0</v>
      </c>
      <c r="Q77" s="104">
        <v>0</v>
      </c>
      <c r="R77" s="104">
        <v>0</v>
      </c>
      <c r="S77" s="104">
        <v>0</v>
      </c>
      <c r="T77" s="104">
        <v>0</v>
      </c>
      <c r="U77" s="104">
        <v>0</v>
      </c>
      <c r="V77" s="104">
        <v>0</v>
      </c>
      <c r="W77" s="104">
        <v>0</v>
      </c>
      <c r="X77" s="104">
        <v>0</v>
      </c>
      <c r="Y77" s="104">
        <v>0</v>
      </c>
      <c r="Z77" s="104">
        <v>0</v>
      </c>
      <c r="AA77" s="104" t="s">
        <v>319</v>
      </c>
      <c r="AB77" s="104" t="s">
        <v>320</v>
      </c>
      <c r="AC77" s="104" t="s">
        <v>321</v>
      </c>
      <c r="AD77" s="104" t="s">
        <v>322</v>
      </c>
      <c r="AE77" s="104" t="s">
        <v>659</v>
      </c>
      <c r="AF77" s="104" t="s">
        <v>660</v>
      </c>
      <c r="AG77" s="104"/>
    </row>
    <row r="78" spans="1:33">
      <c r="A78" s="104" t="s">
        <v>655</v>
      </c>
      <c r="B78" s="104" t="s">
        <v>1345</v>
      </c>
      <c r="C78" s="104">
        <v>4.9358341999999999E-2</v>
      </c>
      <c r="D78" s="104">
        <v>3.9176180999999997E-2</v>
      </c>
      <c r="E78" s="104">
        <v>4.6974821E-2</v>
      </c>
      <c r="F78" s="104">
        <v>1.2978585000000001E-2</v>
      </c>
      <c r="G78" s="104">
        <v>7.4438609000000003E-2</v>
      </c>
      <c r="H78" s="104">
        <v>0.104738155</v>
      </c>
      <c r="I78" s="104">
        <v>8.3348768000000004E-2</v>
      </c>
      <c r="J78" s="104">
        <v>8.8379956999999995E-2</v>
      </c>
      <c r="K78" s="104">
        <v>0.11326797600000001</v>
      </c>
      <c r="L78" s="104">
        <v>0.111280092</v>
      </c>
      <c r="M78" s="104">
        <v>9.3268451000000002E-2</v>
      </c>
      <c r="N78" s="104">
        <v>0.131757128</v>
      </c>
      <c r="O78" s="104">
        <v>0</v>
      </c>
      <c r="P78" s="104">
        <v>0</v>
      </c>
      <c r="Q78" s="104">
        <v>0</v>
      </c>
      <c r="R78" s="104">
        <v>0</v>
      </c>
      <c r="S78" s="104">
        <v>0</v>
      </c>
      <c r="T78" s="104">
        <v>0</v>
      </c>
      <c r="U78" s="104">
        <v>0</v>
      </c>
      <c r="V78" s="104">
        <v>0</v>
      </c>
      <c r="W78" s="104">
        <v>0</v>
      </c>
      <c r="X78" s="104">
        <v>0</v>
      </c>
      <c r="Y78" s="104">
        <v>0</v>
      </c>
      <c r="Z78" s="104">
        <v>0</v>
      </c>
      <c r="AA78" s="104" t="s">
        <v>319</v>
      </c>
      <c r="AB78" s="104" t="s">
        <v>320</v>
      </c>
      <c r="AC78" s="104" t="s">
        <v>321</v>
      </c>
      <c r="AD78" s="104" t="s">
        <v>341</v>
      </c>
      <c r="AE78" s="104" t="s">
        <v>656</v>
      </c>
      <c r="AF78" s="104" t="s">
        <v>657</v>
      </c>
      <c r="AG78" s="104" t="s">
        <v>325</v>
      </c>
    </row>
    <row r="79" spans="1:33">
      <c r="A79" s="104" t="s">
        <v>780</v>
      </c>
      <c r="B79" s="104" t="s">
        <v>1346</v>
      </c>
      <c r="C79" s="104">
        <v>0</v>
      </c>
      <c r="D79" s="104">
        <v>0</v>
      </c>
      <c r="E79" s="104">
        <v>0</v>
      </c>
      <c r="F79" s="104">
        <v>0</v>
      </c>
      <c r="G79" s="104">
        <v>0</v>
      </c>
      <c r="H79" s="104">
        <v>0</v>
      </c>
      <c r="I79" s="104">
        <v>0</v>
      </c>
      <c r="J79" s="104">
        <v>0</v>
      </c>
      <c r="K79" s="104">
        <v>0</v>
      </c>
      <c r="L79" s="104">
        <v>0</v>
      </c>
      <c r="M79" s="104">
        <v>0</v>
      </c>
      <c r="N79" s="104">
        <v>0</v>
      </c>
      <c r="O79" s="104">
        <v>0</v>
      </c>
      <c r="P79" s="104">
        <v>0</v>
      </c>
      <c r="Q79" s="104">
        <v>0</v>
      </c>
      <c r="R79" s="104">
        <v>0</v>
      </c>
      <c r="S79" s="104">
        <v>7.1622977000000004E-2</v>
      </c>
      <c r="T79" s="104">
        <v>4.2881647000000002E-2</v>
      </c>
      <c r="U79" s="104">
        <v>4.2058039999999998E-2</v>
      </c>
      <c r="V79" s="104">
        <v>8.4346125999999993E-2</v>
      </c>
      <c r="W79" s="104">
        <v>0</v>
      </c>
      <c r="X79" s="104">
        <v>0</v>
      </c>
      <c r="Y79" s="104">
        <v>0</v>
      </c>
      <c r="Z79" s="104">
        <v>0</v>
      </c>
      <c r="AA79" s="104" t="s">
        <v>319</v>
      </c>
      <c r="AB79" s="104" t="s">
        <v>320</v>
      </c>
      <c r="AC79" s="104" t="s">
        <v>354</v>
      </c>
      <c r="AD79" s="104" t="s">
        <v>355</v>
      </c>
      <c r="AE79" s="104" t="s">
        <v>692</v>
      </c>
      <c r="AF79" s="104" t="s">
        <v>763</v>
      </c>
      <c r="AG79" s="104"/>
    </row>
    <row r="80" spans="1:33">
      <c r="A80" s="104" t="s">
        <v>525</v>
      </c>
      <c r="B80" s="104" t="s">
        <v>1347</v>
      </c>
      <c r="C80" s="104">
        <v>0</v>
      </c>
      <c r="D80" s="104">
        <v>0</v>
      </c>
      <c r="E80" s="104">
        <v>0</v>
      </c>
      <c r="F80" s="104">
        <v>0</v>
      </c>
      <c r="G80" s="104">
        <v>9.0980521999999994E-2</v>
      </c>
      <c r="H80" s="104">
        <v>9.9750619999999998E-3</v>
      </c>
      <c r="I80" s="104">
        <v>0.13891461399999999</v>
      </c>
      <c r="J80" s="104">
        <v>0.111435598</v>
      </c>
      <c r="K80" s="104">
        <v>0.35933289099999999</v>
      </c>
      <c r="L80" s="104">
        <v>0.29303757600000002</v>
      </c>
      <c r="M80" s="104">
        <v>0.324412003</v>
      </c>
      <c r="N80" s="104">
        <v>0.29645353699999999</v>
      </c>
      <c r="O80" s="104">
        <v>6.5081569000000006E-2</v>
      </c>
      <c r="P80" s="104">
        <v>7.5926753E-2</v>
      </c>
      <c r="Q80" s="104">
        <v>1.6165535000000002E-2</v>
      </c>
      <c r="R80" s="104">
        <v>0.30729341700000001</v>
      </c>
      <c r="S80" s="104">
        <v>4.7748649999999997E-3</v>
      </c>
      <c r="T80" s="104">
        <v>0</v>
      </c>
      <c r="U80" s="104">
        <v>0</v>
      </c>
      <c r="V80" s="104">
        <v>0</v>
      </c>
      <c r="W80" s="104">
        <v>0</v>
      </c>
      <c r="X80" s="104">
        <v>0</v>
      </c>
      <c r="Y80" s="104">
        <v>0</v>
      </c>
      <c r="Z80" s="104">
        <v>0</v>
      </c>
      <c r="AA80" s="104" t="s">
        <v>319</v>
      </c>
      <c r="AB80" s="104" t="s">
        <v>320</v>
      </c>
      <c r="AC80" s="104" t="s">
        <v>321</v>
      </c>
      <c r="AD80" s="104" t="s">
        <v>322</v>
      </c>
      <c r="AE80" s="104" t="s">
        <v>323</v>
      </c>
      <c r="AF80" s="104" t="s">
        <v>324</v>
      </c>
      <c r="AG80" s="104" t="s">
        <v>325</v>
      </c>
    </row>
    <row r="81" spans="1:33">
      <c r="A81" s="104" t="s">
        <v>740</v>
      </c>
      <c r="B81" s="104" t="s">
        <v>1348</v>
      </c>
      <c r="C81" s="104">
        <v>8.9742438999999993E-2</v>
      </c>
      <c r="D81" s="104">
        <v>0.111931945</v>
      </c>
      <c r="E81" s="104">
        <v>0.140924464</v>
      </c>
      <c r="F81" s="104">
        <v>0.12978585300000001</v>
      </c>
      <c r="G81" s="104">
        <v>1.2406435E-2</v>
      </c>
      <c r="H81" s="104">
        <v>1.9950124999999999E-2</v>
      </c>
      <c r="I81" s="104">
        <v>1.3891461000000001E-2</v>
      </c>
      <c r="J81" s="104">
        <v>1.9213034E-2</v>
      </c>
      <c r="K81" s="104">
        <v>1.5623168999999999E-2</v>
      </c>
      <c r="L81" s="104">
        <v>1.4837346E-2</v>
      </c>
      <c r="M81" s="104">
        <v>2.0275749999999999E-2</v>
      </c>
      <c r="N81" s="104">
        <v>1.0979760999999999E-2</v>
      </c>
      <c r="O81" s="104">
        <v>0</v>
      </c>
      <c r="P81" s="104">
        <v>0</v>
      </c>
      <c r="Q81" s="104">
        <v>0</v>
      </c>
      <c r="R81" s="104">
        <v>0</v>
      </c>
      <c r="S81" s="104">
        <v>9.5497299999999993E-3</v>
      </c>
      <c r="T81" s="104">
        <v>4.288165E-3</v>
      </c>
      <c r="U81" s="104">
        <v>7.0096730000000001E-3</v>
      </c>
      <c r="V81" s="104">
        <v>0</v>
      </c>
      <c r="W81" s="104">
        <v>0</v>
      </c>
      <c r="X81" s="104">
        <v>0</v>
      </c>
      <c r="Y81" s="104">
        <v>0</v>
      </c>
      <c r="Z81" s="104">
        <v>0</v>
      </c>
      <c r="AA81" s="104" t="s">
        <v>319</v>
      </c>
      <c r="AB81" s="104" t="s">
        <v>320</v>
      </c>
      <c r="AC81" s="104" t="s">
        <v>321</v>
      </c>
      <c r="AD81" s="104" t="s">
        <v>322</v>
      </c>
      <c r="AE81" s="104" t="s">
        <v>659</v>
      </c>
      <c r="AF81" s="104" t="s">
        <v>741</v>
      </c>
      <c r="AG81" s="104" t="s">
        <v>325</v>
      </c>
    </row>
    <row r="82" spans="1:33">
      <c r="A82" s="104" t="s">
        <v>848</v>
      </c>
      <c r="B82" s="104" t="s">
        <v>1349</v>
      </c>
      <c r="C82" s="104">
        <v>1.7948487999999999E-2</v>
      </c>
      <c r="D82" s="104">
        <v>5.5965973000000002E-2</v>
      </c>
      <c r="E82" s="104">
        <v>4.2277338999999997E-2</v>
      </c>
      <c r="F82" s="104">
        <v>2.5957171000000001E-2</v>
      </c>
      <c r="G82" s="104">
        <v>2.0677391E-2</v>
      </c>
      <c r="H82" s="104">
        <v>3.4912718000000002E-2</v>
      </c>
      <c r="I82" s="104">
        <v>2.3152435999999998E-2</v>
      </c>
      <c r="J82" s="104">
        <v>3.4583461000000003E-2</v>
      </c>
      <c r="K82" s="104">
        <v>2.3434753999999999E-2</v>
      </c>
      <c r="L82" s="104">
        <v>4.0802699999999997E-2</v>
      </c>
      <c r="M82" s="104">
        <v>3.2441200000000003E-2</v>
      </c>
      <c r="N82" s="104">
        <v>3.2939282E-2</v>
      </c>
      <c r="O82" s="104">
        <v>0</v>
      </c>
      <c r="P82" s="104">
        <v>0</v>
      </c>
      <c r="Q82" s="104">
        <v>0</v>
      </c>
      <c r="R82" s="104">
        <v>0</v>
      </c>
      <c r="S82" s="104">
        <v>0</v>
      </c>
      <c r="T82" s="104">
        <v>0</v>
      </c>
      <c r="U82" s="104">
        <v>0</v>
      </c>
      <c r="V82" s="104">
        <v>0</v>
      </c>
      <c r="W82" s="104">
        <v>0</v>
      </c>
      <c r="X82" s="104">
        <v>0</v>
      </c>
      <c r="Y82" s="104">
        <v>0</v>
      </c>
      <c r="Z82" s="104">
        <v>0</v>
      </c>
      <c r="AA82" s="104" t="s">
        <v>319</v>
      </c>
      <c r="AB82" s="104" t="s">
        <v>327</v>
      </c>
      <c r="AC82" s="104" t="s">
        <v>346</v>
      </c>
      <c r="AD82" s="104" t="s">
        <v>662</v>
      </c>
      <c r="AE82" s="104" t="s">
        <v>663</v>
      </c>
      <c r="AF82" s="104" t="s">
        <v>664</v>
      </c>
      <c r="AG82" s="104" t="s">
        <v>325</v>
      </c>
    </row>
    <row r="83" spans="1:33">
      <c r="A83" s="104" t="s">
        <v>723</v>
      </c>
      <c r="B83" s="104" t="s">
        <v>1350</v>
      </c>
      <c r="C83" s="104">
        <v>4.0384098E-2</v>
      </c>
      <c r="D83" s="104">
        <v>3.9176180999999997E-2</v>
      </c>
      <c r="E83" s="104">
        <v>5.6369785999999998E-2</v>
      </c>
      <c r="F83" s="104">
        <v>2.5957171000000001E-2</v>
      </c>
      <c r="G83" s="104">
        <v>8.2709570000000007E-3</v>
      </c>
      <c r="H83" s="104">
        <v>0</v>
      </c>
      <c r="I83" s="104">
        <v>1.3891461000000001E-2</v>
      </c>
      <c r="J83" s="104">
        <v>7.6852140000000001E-3</v>
      </c>
      <c r="K83" s="104">
        <v>7.8115850000000002E-3</v>
      </c>
      <c r="L83" s="104">
        <v>3.7093360000000001E-3</v>
      </c>
      <c r="M83" s="104">
        <v>4.0551500000000004E-3</v>
      </c>
      <c r="N83" s="104">
        <v>0</v>
      </c>
      <c r="O83" s="104">
        <v>0</v>
      </c>
      <c r="P83" s="104">
        <v>0</v>
      </c>
      <c r="Q83" s="104">
        <v>0</v>
      </c>
      <c r="R83" s="104">
        <v>0</v>
      </c>
      <c r="S83" s="104">
        <v>9.5497299999999993E-3</v>
      </c>
      <c r="T83" s="104">
        <v>1.7152659000000001E-2</v>
      </c>
      <c r="U83" s="104">
        <v>1.4019347E-2</v>
      </c>
      <c r="V83" s="104">
        <v>1.9169574000000002E-2</v>
      </c>
      <c r="W83" s="104">
        <v>0</v>
      </c>
      <c r="X83" s="104">
        <v>0</v>
      </c>
      <c r="Y83" s="104">
        <v>0</v>
      </c>
      <c r="Z83" s="104">
        <v>0</v>
      </c>
      <c r="AA83" s="104" t="s">
        <v>319</v>
      </c>
      <c r="AB83" s="104" t="s">
        <v>503</v>
      </c>
      <c r="AC83" s="104" t="s">
        <v>504</v>
      </c>
      <c r="AD83" s="104" t="s">
        <v>505</v>
      </c>
      <c r="AE83" s="104" t="s">
        <v>506</v>
      </c>
      <c r="AF83" s="104" t="s">
        <v>375</v>
      </c>
      <c r="AG83" s="104" t="s">
        <v>325</v>
      </c>
    </row>
    <row r="84" spans="1:33">
      <c r="A84" s="104" t="s">
        <v>796</v>
      </c>
      <c r="B84" s="104" t="s">
        <v>1351</v>
      </c>
      <c r="C84" s="104">
        <v>4.0384098E-2</v>
      </c>
      <c r="D84" s="104">
        <v>4.4772777999999999E-2</v>
      </c>
      <c r="E84" s="104">
        <v>6.1067268000000001E-2</v>
      </c>
      <c r="F84" s="104">
        <v>6.4892927000000003E-2</v>
      </c>
      <c r="G84" s="104">
        <v>2.8948347999999999E-2</v>
      </c>
      <c r="H84" s="104">
        <v>1.9950124999999999E-2</v>
      </c>
      <c r="I84" s="104">
        <v>1.8521948999999999E-2</v>
      </c>
      <c r="J84" s="104">
        <v>1.5370427000000001E-2</v>
      </c>
      <c r="K84" s="104">
        <v>1.9528961000000001E-2</v>
      </c>
      <c r="L84" s="104">
        <v>4.0802699999999997E-2</v>
      </c>
      <c r="M84" s="104">
        <v>2.8386049999999999E-2</v>
      </c>
      <c r="N84" s="104">
        <v>6.5878564000000001E-2</v>
      </c>
      <c r="O84" s="104">
        <v>0</v>
      </c>
      <c r="P84" s="104">
        <v>0</v>
      </c>
      <c r="Q84" s="104">
        <v>0</v>
      </c>
      <c r="R84" s="104">
        <v>0</v>
      </c>
      <c r="S84" s="104">
        <v>0</v>
      </c>
      <c r="T84" s="104">
        <v>0</v>
      </c>
      <c r="U84" s="104">
        <v>7.0096730000000001E-3</v>
      </c>
      <c r="V84" s="104">
        <v>0</v>
      </c>
      <c r="W84" s="104">
        <v>0</v>
      </c>
      <c r="X84" s="104">
        <v>0</v>
      </c>
      <c r="Y84" s="104">
        <v>0</v>
      </c>
      <c r="Z84" s="104">
        <v>0</v>
      </c>
      <c r="AA84" s="104" t="s">
        <v>319</v>
      </c>
      <c r="AB84" s="104" t="s">
        <v>417</v>
      </c>
      <c r="AC84" s="104" t="s">
        <v>440</v>
      </c>
      <c r="AD84" s="104" t="s">
        <v>701</v>
      </c>
      <c r="AE84" s="104" t="s">
        <v>702</v>
      </c>
      <c r="AF84" s="104" t="s">
        <v>797</v>
      </c>
      <c r="AG84" s="104" t="s">
        <v>325</v>
      </c>
    </row>
    <row r="85" spans="1:33">
      <c r="A85" s="104" t="s">
        <v>371</v>
      </c>
      <c r="B85" s="104" t="s">
        <v>1352</v>
      </c>
      <c r="C85" s="104">
        <v>8.9742439999999993E-3</v>
      </c>
      <c r="D85" s="104">
        <v>1.6789792000000001E-2</v>
      </c>
      <c r="E85" s="104">
        <v>4.6974820000000002E-3</v>
      </c>
      <c r="F85" s="104">
        <v>1.2978585000000001E-2</v>
      </c>
      <c r="G85" s="104">
        <v>4.7806128780000003</v>
      </c>
      <c r="H85" s="104">
        <v>1.8204488780000001</v>
      </c>
      <c r="I85" s="104">
        <v>3.3061678090000002</v>
      </c>
      <c r="J85" s="104">
        <v>1.3641254229999999</v>
      </c>
      <c r="K85" s="104">
        <v>0.76944108099999997</v>
      </c>
      <c r="L85" s="104">
        <v>0.56381913299999997</v>
      </c>
      <c r="M85" s="104">
        <v>0.61232765600000005</v>
      </c>
      <c r="N85" s="104">
        <v>0.63316619699999999</v>
      </c>
      <c r="O85" s="104">
        <v>0.82002776799999999</v>
      </c>
      <c r="P85" s="104">
        <v>2.2331397999999999E-2</v>
      </c>
      <c r="Q85" s="104">
        <v>1.353863563</v>
      </c>
      <c r="R85" s="104">
        <v>3.8411676999999998E-2</v>
      </c>
      <c r="S85" s="104">
        <v>4.7748649999999997E-3</v>
      </c>
      <c r="T85" s="104">
        <v>8.5763290000000006E-3</v>
      </c>
      <c r="U85" s="104">
        <v>0</v>
      </c>
      <c r="V85" s="104">
        <v>1.9169574000000002E-2</v>
      </c>
      <c r="W85" s="104">
        <v>2.9850746269999999</v>
      </c>
      <c r="X85" s="104">
        <v>4.0516940269999999</v>
      </c>
      <c r="Y85" s="104">
        <v>10.56817178</v>
      </c>
      <c r="Z85" s="104">
        <v>10.17123441</v>
      </c>
      <c r="AA85" s="104" t="s">
        <v>319</v>
      </c>
      <c r="AB85" s="104" t="s">
        <v>327</v>
      </c>
      <c r="AC85" s="104" t="s">
        <v>346</v>
      </c>
      <c r="AD85" s="104" t="s">
        <v>347</v>
      </c>
      <c r="AE85" s="104" t="s">
        <v>348</v>
      </c>
      <c r="AF85" s="104" t="s">
        <v>372</v>
      </c>
      <c r="AG85" s="104" t="s">
        <v>325</v>
      </c>
    </row>
    <row r="86" spans="1:33">
      <c r="A86" s="104" t="s">
        <v>719</v>
      </c>
      <c r="B86" s="104" t="s">
        <v>1353</v>
      </c>
      <c r="C86" s="104">
        <v>0.10769092700000001</v>
      </c>
      <c r="D86" s="104">
        <v>0.100738751</v>
      </c>
      <c r="E86" s="104">
        <v>0.15501691100000001</v>
      </c>
      <c r="F86" s="104">
        <v>0.103828683</v>
      </c>
      <c r="G86" s="104">
        <v>2.8948347999999999E-2</v>
      </c>
      <c r="H86" s="104">
        <v>9.9750619999999998E-3</v>
      </c>
      <c r="I86" s="104">
        <v>3.7043896999999999E-2</v>
      </c>
      <c r="J86" s="104">
        <v>2.6898248E-2</v>
      </c>
      <c r="K86" s="104">
        <v>3.9057923000000001E-2</v>
      </c>
      <c r="L86" s="104">
        <v>1.8546681999999998E-2</v>
      </c>
      <c r="M86" s="104">
        <v>4.4606649999999998E-2</v>
      </c>
      <c r="N86" s="104">
        <v>1.8299600999999999E-2</v>
      </c>
      <c r="O86" s="104">
        <v>0</v>
      </c>
      <c r="P86" s="104">
        <v>0</v>
      </c>
      <c r="Q86" s="104">
        <v>0</v>
      </c>
      <c r="R86" s="104">
        <v>0</v>
      </c>
      <c r="S86" s="104">
        <v>0</v>
      </c>
      <c r="T86" s="104">
        <v>0</v>
      </c>
      <c r="U86" s="104">
        <v>0</v>
      </c>
      <c r="V86" s="104">
        <v>0</v>
      </c>
      <c r="W86" s="104">
        <v>0</v>
      </c>
      <c r="X86" s="104">
        <v>0</v>
      </c>
      <c r="Y86" s="104">
        <v>0</v>
      </c>
      <c r="Z86" s="104">
        <v>0</v>
      </c>
      <c r="AA86" s="104" t="s">
        <v>319</v>
      </c>
      <c r="AB86" s="104" t="s">
        <v>417</v>
      </c>
      <c r="AC86" s="104" t="s">
        <v>418</v>
      </c>
      <c r="AD86" s="104" t="s">
        <v>720</v>
      </c>
      <c r="AE86" s="104" t="s">
        <v>721</v>
      </c>
      <c r="AF86" s="104" t="s">
        <v>722</v>
      </c>
      <c r="AG86" s="104"/>
    </row>
    <row r="87" spans="1:33">
      <c r="A87" s="104" t="s">
        <v>1002</v>
      </c>
      <c r="B87" s="104" t="s">
        <v>1354</v>
      </c>
      <c r="C87" s="104">
        <v>0</v>
      </c>
      <c r="D87" s="104">
        <v>0</v>
      </c>
      <c r="E87" s="104">
        <v>0</v>
      </c>
      <c r="F87" s="104">
        <v>0</v>
      </c>
      <c r="G87" s="104">
        <v>0</v>
      </c>
      <c r="H87" s="104">
        <v>0</v>
      </c>
      <c r="I87" s="104">
        <v>0</v>
      </c>
      <c r="J87" s="104">
        <v>0</v>
      </c>
      <c r="K87" s="104">
        <v>0</v>
      </c>
      <c r="L87" s="104">
        <v>7.4186729999999998E-3</v>
      </c>
      <c r="M87" s="104">
        <v>0</v>
      </c>
      <c r="N87" s="104">
        <v>0</v>
      </c>
      <c r="O87" s="104">
        <v>0</v>
      </c>
      <c r="P87" s="104">
        <v>0</v>
      </c>
      <c r="Q87" s="104">
        <v>0</v>
      </c>
      <c r="R87" s="104">
        <v>0</v>
      </c>
      <c r="S87" s="104">
        <v>3.3424056000000001E-2</v>
      </c>
      <c r="T87" s="104">
        <v>4.2881647000000002E-2</v>
      </c>
      <c r="U87" s="104">
        <v>4.9067712999999999E-2</v>
      </c>
      <c r="V87" s="104">
        <v>7.2844381E-2</v>
      </c>
      <c r="W87" s="104">
        <v>0</v>
      </c>
      <c r="X87" s="104">
        <v>0</v>
      </c>
      <c r="Y87" s="104">
        <v>0</v>
      </c>
      <c r="Z87" s="104">
        <v>0</v>
      </c>
      <c r="AA87" s="104" t="s">
        <v>319</v>
      </c>
      <c r="AB87" s="104" t="s">
        <v>417</v>
      </c>
      <c r="AC87" s="104" t="s">
        <v>440</v>
      </c>
      <c r="AD87" s="104" t="s">
        <v>1003</v>
      </c>
      <c r="AE87" s="104" t="s">
        <v>1004</v>
      </c>
      <c r="AF87" s="104" t="s">
        <v>1005</v>
      </c>
      <c r="AG87" s="104"/>
    </row>
    <row r="88" spans="1:33">
      <c r="A88" s="104" t="s">
        <v>703</v>
      </c>
      <c r="B88" s="104" t="s">
        <v>1355</v>
      </c>
      <c r="C88" s="104">
        <v>8.9742439999999993E-3</v>
      </c>
      <c r="D88" s="104">
        <v>2.2386389E-2</v>
      </c>
      <c r="E88" s="104">
        <v>4.6974820000000002E-3</v>
      </c>
      <c r="F88" s="104">
        <v>0</v>
      </c>
      <c r="G88" s="104">
        <v>0</v>
      </c>
      <c r="H88" s="104">
        <v>0</v>
      </c>
      <c r="I88" s="104">
        <v>0</v>
      </c>
      <c r="J88" s="104">
        <v>0</v>
      </c>
      <c r="K88" s="104">
        <v>0</v>
      </c>
      <c r="L88" s="104">
        <v>0</v>
      </c>
      <c r="M88" s="104">
        <v>0</v>
      </c>
      <c r="N88" s="104">
        <v>0</v>
      </c>
      <c r="O88" s="104">
        <v>0</v>
      </c>
      <c r="P88" s="104">
        <v>0</v>
      </c>
      <c r="Q88" s="104">
        <v>0</v>
      </c>
      <c r="R88" s="104">
        <v>0</v>
      </c>
      <c r="S88" s="104">
        <v>9.5497302000000006E-2</v>
      </c>
      <c r="T88" s="104">
        <v>9.4339622999999997E-2</v>
      </c>
      <c r="U88" s="104">
        <v>7.7106407000000002E-2</v>
      </c>
      <c r="V88" s="104">
        <v>0.15719050700000001</v>
      </c>
      <c r="W88" s="104">
        <v>0</v>
      </c>
      <c r="X88" s="104">
        <v>0</v>
      </c>
      <c r="Y88" s="104">
        <v>0</v>
      </c>
      <c r="Z88" s="104">
        <v>0</v>
      </c>
      <c r="AA88" s="104" t="s">
        <v>389</v>
      </c>
      <c r="AB88" s="104" t="s">
        <v>390</v>
      </c>
      <c r="AC88" s="104" t="s">
        <v>408</v>
      </c>
      <c r="AD88" s="104" t="s">
        <v>409</v>
      </c>
      <c r="AE88" s="104" t="s">
        <v>410</v>
      </c>
      <c r="AF88" s="104" t="s">
        <v>704</v>
      </c>
      <c r="AG88" s="104" t="s">
        <v>395</v>
      </c>
    </row>
    <row r="89" spans="1:33">
      <c r="A89" s="104" t="s">
        <v>691</v>
      </c>
      <c r="B89" s="104" t="s">
        <v>1356</v>
      </c>
      <c r="C89" s="104">
        <v>4.4871219999999996E-3</v>
      </c>
      <c r="D89" s="104">
        <v>1.6789792000000001E-2</v>
      </c>
      <c r="E89" s="104">
        <v>9.3949640000000004E-3</v>
      </c>
      <c r="F89" s="104">
        <v>0</v>
      </c>
      <c r="G89" s="104">
        <v>0</v>
      </c>
      <c r="H89" s="104">
        <v>0</v>
      </c>
      <c r="I89" s="104">
        <v>0</v>
      </c>
      <c r="J89" s="104">
        <v>0</v>
      </c>
      <c r="K89" s="104">
        <v>0</v>
      </c>
      <c r="L89" s="104">
        <v>0</v>
      </c>
      <c r="M89" s="104">
        <v>0</v>
      </c>
      <c r="N89" s="104">
        <v>0</v>
      </c>
      <c r="O89" s="104">
        <v>0</v>
      </c>
      <c r="P89" s="104">
        <v>0</v>
      </c>
      <c r="Q89" s="104">
        <v>0</v>
      </c>
      <c r="R89" s="104">
        <v>0</v>
      </c>
      <c r="S89" s="104">
        <v>0.15279568399999999</v>
      </c>
      <c r="T89" s="104">
        <v>0.167238422</v>
      </c>
      <c r="U89" s="104">
        <v>0.16823215999999999</v>
      </c>
      <c r="V89" s="104">
        <v>0.210865315</v>
      </c>
      <c r="W89" s="104">
        <v>0</v>
      </c>
      <c r="X89" s="104">
        <v>0</v>
      </c>
      <c r="Y89" s="104">
        <v>0</v>
      </c>
      <c r="Z89" s="104">
        <v>0</v>
      </c>
      <c r="AA89" s="104" t="s">
        <v>319</v>
      </c>
      <c r="AB89" s="104" t="s">
        <v>320</v>
      </c>
      <c r="AC89" s="104" t="s">
        <v>354</v>
      </c>
      <c r="AD89" s="104" t="s">
        <v>355</v>
      </c>
      <c r="AE89" s="104" t="s">
        <v>692</v>
      </c>
      <c r="AF89" s="104" t="s">
        <v>693</v>
      </c>
      <c r="AG89" s="104" t="s">
        <v>325</v>
      </c>
    </row>
    <row r="90" spans="1:33">
      <c r="A90" s="104" t="s">
        <v>688</v>
      </c>
      <c r="B90" s="104" t="s">
        <v>1357</v>
      </c>
      <c r="C90" s="104">
        <v>9.8716683E-2</v>
      </c>
      <c r="D90" s="104">
        <v>0.106335348</v>
      </c>
      <c r="E90" s="104">
        <v>0.150319429</v>
      </c>
      <c r="F90" s="104">
        <v>9.0850097000000005E-2</v>
      </c>
      <c r="G90" s="104">
        <v>1.2406435E-2</v>
      </c>
      <c r="H90" s="104">
        <v>4.9875309999999999E-3</v>
      </c>
      <c r="I90" s="104">
        <v>9.2609739999999999E-3</v>
      </c>
      <c r="J90" s="104">
        <v>7.6852140000000001E-3</v>
      </c>
      <c r="K90" s="104">
        <v>1.1717376999999999E-2</v>
      </c>
      <c r="L90" s="104">
        <v>1.1128008999999999E-2</v>
      </c>
      <c r="M90" s="104">
        <v>4.0551500000000004E-3</v>
      </c>
      <c r="N90" s="104">
        <v>0</v>
      </c>
      <c r="O90" s="104">
        <v>0</v>
      </c>
      <c r="P90" s="104">
        <v>0</v>
      </c>
      <c r="Q90" s="104">
        <v>0</v>
      </c>
      <c r="R90" s="104">
        <v>0</v>
      </c>
      <c r="S90" s="104">
        <v>1.4324595000000001E-2</v>
      </c>
      <c r="T90" s="104">
        <v>4.7169810999999999E-2</v>
      </c>
      <c r="U90" s="104">
        <v>4.9067712999999999E-2</v>
      </c>
      <c r="V90" s="104">
        <v>6.9010467000000006E-2</v>
      </c>
      <c r="W90" s="104">
        <v>0</v>
      </c>
      <c r="X90" s="104">
        <v>2.1830248E-2</v>
      </c>
      <c r="Y90" s="104">
        <v>0</v>
      </c>
      <c r="Z90" s="104">
        <v>0</v>
      </c>
      <c r="AA90" s="104" t="s">
        <v>319</v>
      </c>
      <c r="AB90" s="104" t="s">
        <v>417</v>
      </c>
      <c r="AC90" s="104" t="s">
        <v>418</v>
      </c>
      <c r="AD90" s="104" t="s">
        <v>419</v>
      </c>
      <c r="AE90" s="104" t="s">
        <v>497</v>
      </c>
      <c r="AF90" s="104" t="s">
        <v>498</v>
      </c>
      <c r="AG90" s="104"/>
    </row>
    <row r="91" spans="1:33">
      <c r="A91" s="104" t="s">
        <v>540</v>
      </c>
      <c r="B91" s="104" t="s">
        <v>1358</v>
      </c>
      <c r="C91" s="104">
        <v>0.41281521999999998</v>
      </c>
      <c r="D91" s="104">
        <v>0.52608014299999994</v>
      </c>
      <c r="E91" s="104">
        <v>0.20668921500000001</v>
      </c>
      <c r="F91" s="104">
        <v>0.20765736500000001</v>
      </c>
      <c r="G91" s="104">
        <v>6.6167651999999993E-2</v>
      </c>
      <c r="H91" s="104">
        <v>9.4763091999999993E-2</v>
      </c>
      <c r="I91" s="104">
        <v>8.3348768000000004E-2</v>
      </c>
      <c r="J91" s="104">
        <v>4.9953889000000001E-2</v>
      </c>
      <c r="K91" s="104">
        <v>8.9833223000000004E-2</v>
      </c>
      <c r="L91" s="104">
        <v>0.103861419</v>
      </c>
      <c r="M91" s="104">
        <v>7.2992700999999993E-2</v>
      </c>
      <c r="N91" s="104">
        <v>8.7838084999999996E-2</v>
      </c>
      <c r="O91" s="104">
        <v>0</v>
      </c>
      <c r="P91" s="104">
        <v>0</v>
      </c>
      <c r="Q91" s="104">
        <v>0</v>
      </c>
      <c r="R91" s="104">
        <v>0</v>
      </c>
      <c r="S91" s="104">
        <v>0.23874325599999999</v>
      </c>
      <c r="T91" s="104">
        <v>0.23156089199999999</v>
      </c>
      <c r="U91" s="104">
        <v>0.11916444700000001</v>
      </c>
      <c r="V91" s="104">
        <v>0.2070314</v>
      </c>
      <c r="W91" s="104">
        <v>0</v>
      </c>
      <c r="X91" s="104">
        <v>0</v>
      </c>
      <c r="Y91" s="104">
        <v>0</v>
      </c>
      <c r="Z91" s="104">
        <v>0</v>
      </c>
      <c r="AA91" s="104" t="s">
        <v>319</v>
      </c>
      <c r="AB91" s="104" t="s">
        <v>401</v>
      </c>
      <c r="AC91" s="104" t="s">
        <v>402</v>
      </c>
      <c r="AD91" s="104" t="s">
        <v>403</v>
      </c>
      <c r="AE91" s="104"/>
      <c r="AF91" s="104"/>
      <c r="AG91" s="104"/>
    </row>
    <row r="92" spans="1:33">
      <c r="A92" s="104" t="s">
        <v>784</v>
      </c>
      <c r="B92" s="104" t="s">
        <v>1359</v>
      </c>
      <c r="C92" s="104">
        <v>4.0384098E-2</v>
      </c>
      <c r="D92" s="104">
        <v>3.3579584000000003E-2</v>
      </c>
      <c r="E92" s="104">
        <v>2.8184892999999999E-2</v>
      </c>
      <c r="F92" s="104">
        <v>3.8935756000000002E-2</v>
      </c>
      <c r="G92" s="104">
        <v>1.2406435E-2</v>
      </c>
      <c r="H92" s="104">
        <v>0</v>
      </c>
      <c r="I92" s="104">
        <v>9.2609739999999999E-3</v>
      </c>
      <c r="J92" s="104">
        <v>0</v>
      </c>
      <c r="K92" s="104">
        <v>3.9057919999999999E-3</v>
      </c>
      <c r="L92" s="104">
        <v>0</v>
      </c>
      <c r="M92" s="104">
        <v>1.6220600000000002E-2</v>
      </c>
      <c r="N92" s="104">
        <v>0</v>
      </c>
      <c r="O92" s="104">
        <v>0</v>
      </c>
      <c r="P92" s="104">
        <v>0</v>
      </c>
      <c r="Q92" s="104">
        <v>0</v>
      </c>
      <c r="R92" s="104">
        <v>0</v>
      </c>
      <c r="S92" s="104">
        <v>0</v>
      </c>
      <c r="T92" s="104">
        <v>0</v>
      </c>
      <c r="U92" s="104">
        <v>0</v>
      </c>
      <c r="V92" s="104">
        <v>0</v>
      </c>
      <c r="W92" s="104">
        <v>0</v>
      </c>
      <c r="X92" s="104">
        <v>0</v>
      </c>
      <c r="Y92" s="104">
        <v>0</v>
      </c>
      <c r="Z92" s="104">
        <v>0</v>
      </c>
      <c r="AA92" s="104" t="s">
        <v>389</v>
      </c>
      <c r="AB92" s="104" t="s">
        <v>390</v>
      </c>
      <c r="AC92" s="104" t="s">
        <v>391</v>
      </c>
      <c r="AD92" s="104" t="s">
        <v>392</v>
      </c>
      <c r="AE92" s="104" t="s">
        <v>785</v>
      </c>
      <c r="AF92" s="104"/>
      <c r="AG92" s="104"/>
    </row>
    <row r="93" spans="1:33">
      <c r="A93" s="104" t="s">
        <v>1025</v>
      </c>
      <c r="B93" s="104" t="s">
        <v>1360</v>
      </c>
      <c r="C93" s="104">
        <v>8.9742439999999993E-3</v>
      </c>
      <c r="D93" s="104">
        <v>0</v>
      </c>
      <c r="E93" s="104">
        <v>4.6974820000000002E-3</v>
      </c>
      <c r="F93" s="104">
        <v>2.5957171000000001E-2</v>
      </c>
      <c r="G93" s="104">
        <v>4.1354779999999997E-3</v>
      </c>
      <c r="H93" s="104">
        <v>0</v>
      </c>
      <c r="I93" s="104">
        <v>0</v>
      </c>
      <c r="J93" s="104">
        <v>0</v>
      </c>
      <c r="K93" s="104">
        <v>0</v>
      </c>
      <c r="L93" s="104">
        <v>0</v>
      </c>
      <c r="M93" s="104">
        <v>0</v>
      </c>
      <c r="N93" s="104">
        <v>3.6599200000000001E-3</v>
      </c>
      <c r="O93" s="104">
        <v>0</v>
      </c>
      <c r="P93" s="104">
        <v>0</v>
      </c>
      <c r="Q93" s="104">
        <v>0</v>
      </c>
      <c r="R93" s="104">
        <v>0</v>
      </c>
      <c r="S93" s="104">
        <v>2.3874326000000001E-2</v>
      </c>
      <c r="T93" s="104">
        <v>3.0017153000000001E-2</v>
      </c>
      <c r="U93" s="104">
        <v>3.5048366999999997E-2</v>
      </c>
      <c r="V93" s="104">
        <v>4.2173062999999997E-2</v>
      </c>
      <c r="W93" s="104">
        <v>0</v>
      </c>
      <c r="X93" s="104">
        <v>0</v>
      </c>
      <c r="Y93" s="104">
        <v>0</v>
      </c>
      <c r="Z93" s="104">
        <v>0</v>
      </c>
      <c r="AA93" s="104" t="s">
        <v>319</v>
      </c>
      <c r="AB93" s="104" t="s">
        <v>417</v>
      </c>
      <c r="AC93" s="104" t="s">
        <v>418</v>
      </c>
      <c r="AD93" s="104" t="s">
        <v>1026</v>
      </c>
      <c r="AE93" s="104" t="s">
        <v>1027</v>
      </c>
      <c r="AF93" s="104" t="s">
        <v>1028</v>
      </c>
      <c r="AG93" s="104"/>
    </row>
    <row r="94" spans="1:33">
      <c r="A94" s="104" t="s">
        <v>377</v>
      </c>
      <c r="B94" s="104" t="s">
        <v>1361</v>
      </c>
      <c r="C94" s="104">
        <v>0</v>
      </c>
      <c r="D94" s="104">
        <v>0</v>
      </c>
      <c r="E94" s="104">
        <v>0</v>
      </c>
      <c r="F94" s="104">
        <v>1.2978585000000001E-2</v>
      </c>
      <c r="G94" s="104">
        <v>0.87672139299999996</v>
      </c>
      <c r="H94" s="104">
        <v>4.2743142140000003</v>
      </c>
      <c r="I94" s="104">
        <v>1.296536396</v>
      </c>
      <c r="J94" s="104">
        <v>1.5332001230000001</v>
      </c>
      <c r="K94" s="104">
        <v>5.8586883999999999E-2</v>
      </c>
      <c r="L94" s="104">
        <v>5.5640045999999999E-2</v>
      </c>
      <c r="M94" s="104">
        <v>6.4882401000000006E-2</v>
      </c>
      <c r="N94" s="104">
        <v>4.0259122000000001E-2</v>
      </c>
      <c r="O94" s="104">
        <v>8.2436653999999998E-2</v>
      </c>
      <c r="P94" s="104">
        <v>0.14738722600000001</v>
      </c>
      <c r="Q94" s="104">
        <v>0.117200129</v>
      </c>
      <c r="R94" s="104">
        <v>0.12963941000000001</v>
      </c>
      <c r="S94" s="104">
        <v>3.8198920999999997E-2</v>
      </c>
      <c r="T94" s="104">
        <v>2.5728988000000001E-2</v>
      </c>
      <c r="U94" s="104">
        <v>2.1029019999999999E-2</v>
      </c>
      <c r="V94" s="104">
        <v>3.4505233000000003E-2</v>
      </c>
      <c r="W94" s="104">
        <v>0.17335419199999999</v>
      </c>
      <c r="X94" s="104">
        <v>0.60251484499999997</v>
      </c>
      <c r="Y94" s="104">
        <v>0.18556154499999999</v>
      </c>
      <c r="Z94" s="104">
        <v>0.30401931399999998</v>
      </c>
      <c r="AA94" s="104" t="s">
        <v>319</v>
      </c>
      <c r="AB94" s="104" t="s">
        <v>320</v>
      </c>
      <c r="AC94" s="104" t="s">
        <v>354</v>
      </c>
      <c r="AD94" s="104" t="s">
        <v>355</v>
      </c>
      <c r="AE94" s="104" t="s">
        <v>356</v>
      </c>
      <c r="AF94" s="104" t="s">
        <v>378</v>
      </c>
      <c r="AG94" s="104" t="s">
        <v>325</v>
      </c>
    </row>
    <row r="95" spans="1:33">
      <c r="A95" s="104" t="s">
        <v>671</v>
      </c>
      <c r="B95" s="104" t="s">
        <v>1362</v>
      </c>
      <c r="C95" s="104">
        <v>0</v>
      </c>
      <c r="D95" s="104">
        <v>5.596597E-3</v>
      </c>
      <c r="E95" s="104">
        <v>0</v>
      </c>
      <c r="F95" s="104">
        <v>0</v>
      </c>
      <c r="G95" s="104">
        <v>1.2406435E-2</v>
      </c>
      <c r="H95" s="104">
        <v>0.82793017499999999</v>
      </c>
      <c r="I95" s="104">
        <v>1.3891461000000001E-2</v>
      </c>
      <c r="J95" s="104">
        <v>6.1481709000000002E-2</v>
      </c>
      <c r="K95" s="104">
        <v>0</v>
      </c>
      <c r="L95" s="104">
        <v>0</v>
      </c>
      <c r="M95" s="104">
        <v>4.0551500000000004E-3</v>
      </c>
      <c r="N95" s="104">
        <v>0</v>
      </c>
      <c r="O95" s="104">
        <v>0</v>
      </c>
      <c r="P95" s="104">
        <v>0</v>
      </c>
      <c r="Q95" s="104">
        <v>0</v>
      </c>
      <c r="R95" s="104">
        <v>0</v>
      </c>
      <c r="S95" s="104">
        <v>0</v>
      </c>
      <c r="T95" s="104">
        <v>0</v>
      </c>
      <c r="U95" s="104">
        <v>0</v>
      </c>
      <c r="V95" s="104">
        <v>0</v>
      </c>
      <c r="W95" s="104">
        <v>0</v>
      </c>
      <c r="X95" s="104">
        <v>0</v>
      </c>
      <c r="Y95" s="104">
        <v>0</v>
      </c>
      <c r="Z95" s="104">
        <v>0</v>
      </c>
      <c r="AA95" s="104" t="s">
        <v>319</v>
      </c>
      <c r="AB95" s="104" t="s">
        <v>320</v>
      </c>
      <c r="AC95" s="104" t="s">
        <v>354</v>
      </c>
      <c r="AD95" s="104" t="s">
        <v>355</v>
      </c>
      <c r="AE95" s="104" t="s">
        <v>368</v>
      </c>
      <c r="AF95" s="104" t="s">
        <v>369</v>
      </c>
      <c r="AG95" s="104"/>
    </row>
    <row r="96" spans="1:33">
      <c r="A96" s="104" t="s">
        <v>887</v>
      </c>
      <c r="B96" s="104" t="s">
        <v>1363</v>
      </c>
      <c r="C96" s="104">
        <v>0</v>
      </c>
      <c r="D96" s="104">
        <v>0</v>
      </c>
      <c r="E96" s="104">
        <v>0</v>
      </c>
      <c r="F96" s="104">
        <v>0</v>
      </c>
      <c r="G96" s="104">
        <v>0</v>
      </c>
      <c r="H96" s="104">
        <v>0</v>
      </c>
      <c r="I96" s="104">
        <v>0</v>
      </c>
      <c r="J96" s="104">
        <v>0</v>
      </c>
      <c r="K96" s="104">
        <v>0</v>
      </c>
      <c r="L96" s="104">
        <v>0</v>
      </c>
      <c r="M96" s="104">
        <v>0</v>
      </c>
      <c r="N96" s="104">
        <v>0</v>
      </c>
      <c r="O96" s="104">
        <v>0</v>
      </c>
      <c r="P96" s="104">
        <v>0</v>
      </c>
      <c r="Q96" s="104">
        <v>0</v>
      </c>
      <c r="R96" s="104">
        <v>0</v>
      </c>
      <c r="S96" s="104">
        <v>8.1172706999999997E-2</v>
      </c>
      <c r="T96" s="104">
        <v>9.4339622999999997E-2</v>
      </c>
      <c r="U96" s="104">
        <v>6.308706E-2</v>
      </c>
      <c r="V96" s="104">
        <v>9.2013954999999994E-2</v>
      </c>
      <c r="W96" s="104">
        <v>0</v>
      </c>
      <c r="X96" s="104">
        <v>0</v>
      </c>
      <c r="Y96" s="104">
        <v>0</v>
      </c>
      <c r="Z96" s="104">
        <v>0</v>
      </c>
      <c r="AA96" s="104" t="s">
        <v>319</v>
      </c>
      <c r="AB96" s="104" t="s">
        <v>320</v>
      </c>
      <c r="AC96" s="104" t="s">
        <v>354</v>
      </c>
      <c r="AD96" s="104" t="s">
        <v>355</v>
      </c>
      <c r="AE96" s="104" t="s">
        <v>692</v>
      </c>
      <c r="AF96" s="104" t="s">
        <v>839</v>
      </c>
      <c r="AG96" s="104" t="s">
        <v>325</v>
      </c>
    </row>
    <row r="97" spans="1:33">
      <c r="A97" s="104" t="s">
        <v>1072</v>
      </c>
      <c r="B97" s="104" t="s">
        <v>1364</v>
      </c>
      <c r="C97" s="104">
        <v>2.6922732000000001E-2</v>
      </c>
      <c r="D97" s="104">
        <v>1.1193195E-2</v>
      </c>
      <c r="E97" s="104">
        <v>4.6974820000000002E-3</v>
      </c>
      <c r="F97" s="104">
        <v>1.2978585000000001E-2</v>
      </c>
      <c r="G97" s="104">
        <v>0</v>
      </c>
      <c r="H97" s="104">
        <v>0</v>
      </c>
      <c r="I97" s="104">
        <v>0</v>
      </c>
      <c r="J97" s="104">
        <v>3.8426070000000001E-3</v>
      </c>
      <c r="K97" s="104">
        <v>3.9057919999999999E-3</v>
      </c>
      <c r="L97" s="104">
        <v>3.7093360000000001E-3</v>
      </c>
      <c r="M97" s="104">
        <v>0</v>
      </c>
      <c r="N97" s="104">
        <v>7.3198400000000002E-3</v>
      </c>
      <c r="O97" s="104">
        <v>0</v>
      </c>
      <c r="P97" s="104">
        <v>0</v>
      </c>
      <c r="Q97" s="104">
        <v>0</v>
      </c>
      <c r="R97" s="104">
        <v>0</v>
      </c>
      <c r="S97" s="104">
        <v>1.4324595000000001E-2</v>
      </c>
      <c r="T97" s="104">
        <v>1.7152659000000001E-2</v>
      </c>
      <c r="U97" s="104">
        <v>7.0096730000000001E-3</v>
      </c>
      <c r="V97" s="104">
        <v>3.8339149999999998E-3</v>
      </c>
      <c r="W97" s="104">
        <v>0</v>
      </c>
      <c r="X97" s="104">
        <v>0</v>
      </c>
      <c r="Y97" s="104">
        <v>0</v>
      </c>
      <c r="Z97" s="104">
        <v>0</v>
      </c>
      <c r="AA97" s="104" t="s">
        <v>319</v>
      </c>
      <c r="AB97" s="104" t="s">
        <v>417</v>
      </c>
      <c r="AC97" s="104" t="s">
        <v>418</v>
      </c>
      <c r="AD97" s="104" t="s">
        <v>512</v>
      </c>
      <c r="AE97" s="104" t="s">
        <v>538</v>
      </c>
      <c r="AF97" s="104" t="s">
        <v>1073</v>
      </c>
      <c r="AG97" s="104" t="s">
        <v>325</v>
      </c>
    </row>
    <row r="98" spans="1:33">
      <c r="A98" s="104" t="s">
        <v>751</v>
      </c>
      <c r="B98" s="104" t="s">
        <v>1365</v>
      </c>
      <c r="C98" s="104">
        <v>4.9358341999999999E-2</v>
      </c>
      <c r="D98" s="104">
        <v>7.8352361999999995E-2</v>
      </c>
      <c r="E98" s="104">
        <v>7.5159714000000002E-2</v>
      </c>
      <c r="F98" s="104">
        <v>0.103828683</v>
      </c>
      <c r="G98" s="104">
        <v>4.1354782999999999E-2</v>
      </c>
      <c r="H98" s="104">
        <v>2.4937655999999999E-2</v>
      </c>
      <c r="I98" s="104">
        <v>2.7782923000000001E-2</v>
      </c>
      <c r="J98" s="104">
        <v>3.4583461000000003E-2</v>
      </c>
      <c r="K98" s="104">
        <v>4.6869506999999998E-2</v>
      </c>
      <c r="L98" s="104">
        <v>3.7093363999999997E-2</v>
      </c>
      <c r="M98" s="104">
        <v>5.6772100999999998E-2</v>
      </c>
      <c r="N98" s="104">
        <v>4.0259122000000001E-2</v>
      </c>
      <c r="O98" s="104">
        <v>0</v>
      </c>
      <c r="P98" s="104">
        <v>0</v>
      </c>
      <c r="Q98" s="104">
        <v>0</v>
      </c>
      <c r="R98" s="104">
        <v>0</v>
      </c>
      <c r="S98" s="104">
        <v>0</v>
      </c>
      <c r="T98" s="104">
        <v>0</v>
      </c>
      <c r="U98" s="104">
        <v>0</v>
      </c>
      <c r="V98" s="104">
        <v>0</v>
      </c>
      <c r="W98" s="104">
        <v>0</v>
      </c>
      <c r="X98" s="104">
        <v>0</v>
      </c>
      <c r="Y98" s="104">
        <v>0</v>
      </c>
      <c r="Z98" s="104">
        <v>0</v>
      </c>
      <c r="AA98" s="104" t="s">
        <v>319</v>
      </c>
      <c r="AB98" s="104" t="s">
        <v>417</v>
      </c>
      <c r="AC98" s="104" t="s">
        <v>440</v>
      </c>
      <c r="AD98" s="104" t="s">
        <v>752</v>
      </c>
      <c r="AE98" s="104" t="s">
        <v>753</v>
      </c>
      <c r="AF98" s="104" t="s">
        <v>375</v>
      </c>
      <c r="AG98" s="104"/>
    </row>
    <row r="99" spans="1:33">
      <c r="A99" s="104" t="s">
        <v>1207</v>
      </c>
      <c r="B99" s="104" t="s">
        <v>1366</v>
      </c>
      <c r="C99" s="104">
        <v>0</v>
      </c>
      <c r="D99" s="104">
        <v>0</v>
      </c>
      <c r="E99" s="104">
        <v>0</v>
      </c>
      <c r="F99" s="104">
        <v>0</v>
      </c>
      <c r="G99" s="104">
        <v>0</v>
      </c>
      <c r="H99" s="104">
        <v>0</v>
      </c>
      <c r="I99" s="104">
        <v>0</v>
      </c>
      <c r="J99" s="104">
        <v>0</v>
      </c>
      <c r="K99" s="104">
        <v>0</v>
      </c>
      <c r="L99" s="104">
        <v>0</v>
      </c>
      <c r="M99" s="104">
        <v>0</v>
      </c>
      <c r="N99" s="104">
        <v>0</v>
      </c>
      <c r="O99" s="104">
        <v>0</v>
      </c>
      <c r="P99" s="104">
        <v>0</v>
      </c>
      <c r="Q99" s="104">
        <v>0</v>
      </c>
      <c r="R99" s="104">
        <v>0</v>
      </c>
      <c r="S99" s="104">
        <v>0</v>
      </c>
      <c r="T99" s="104">
        <v>0</v>
      </c>
      <c r="U99" s="104">
        <v>0</v>
      </c>
      <c r="V99" s="104">
        <v>0</v>
      </c>
      <c r="W99" s="104">
        <v>0</v>
      </c>
      <c r="X99" s="104">
        <v>0</v>
      </c>
      <c r="Y99" s="104">
        <v>0</v>
      </c>
      <c r="Z99" s="104">
        <v>0</v>
      </c>
      <c r="AA99" s="104" t="s">
        <v>319</v>
      </c>
      <c r="AB99" s="104" t="s">
        <v>992</v>
      </c>
      <c r="AC99" s="104" t="s">
        <v>1161</v>
      </c>
      <c r="AD99" s="104" t="s">
        <v>1162</v>
      </c>
      <c r="AE99" s="104" t="s">
        <v>1163</v>
      </c>
      <c r="AF99" s="104" t="s">
        <v>375</v>
      </c>
      <c r="AG99" s="104" t="s">
        <v>325</v>
      </c>
    </row>
    <row r="100" spans="1:33">
      <c r="A100" s="104" t="s">
        <v>735</v>
      </c>
      <c r="B100" s="104" t="s">
        <v>1367</v>
      </c>
      <c r="C100" s="104">
        <v>4.0384098E-2</v>
      </c>
      <c r="D100" s="104">
        <v>0.12312513999999999</v>
      </c>
      <c r="E100" s="104">
        <v>2.8184892999999999E-2</v>
      </c>
      <c r="F100" s="104">
        <v>6.4892927000000003E-2</v>
      </c>
      <c r="G100" s="104">
        <v>1.2406435E-2</v>
      </c>
      <c r="H100" s="104">
        <v>5.4862843000000001E-2</v>
      </c>
      <c r="I100" s="104">
        <v>4.630487E-3</v>
      </c>
      <c r="J100" s="104">
        <v>2.3055641000000002E-2</v>
      </c>
      <c r="K100" s="104">
        <v>3.1246337999999999E-2</v>
      </c>
      <c r="L100" s="104">
        <v>3.3384028000000003E-2</v>
      </c>
      <c r="M100" s="104">
        <v>2.0275749999999999E-2</v>
      </c>
      <c r="N100" s="104">
        <v>1.0979760999999999E-2</v>
      </c>
      <c r="O100" s="104">
        <v>0</v>
      </c>
      <c r="P100" s="104">
        <v>0</v>
      </c>
      <c r="Q100" s="104">
        <v>0</v>
      </c>
      <c r="R100" s="104">
        <v>0</v>
      </c>
      <c r="S100" s="104">
        <v>5.2523515999999999E-2</v>
      </c>
      <c r="T100" s="104">
        <v>4.2881647000000002E-2</v>
      </c>
      <c r="U100" s="104">
        <v>4.2058039999999998E-2</v>
      </c>
      <c r="V100" s="104">
        <v>5.3674806999999998E-2</v>
      </c>
      <c r="W100" s="104">
        <v>0</v>
      </c>
      <c r="X100" s="104">
        <v>0</v>
      </c>
      <c r="Y100" s="104">
        <v>0</v>
      </c>
      <c r="Z100" s="104">
        <v>0</v>
      </c>
      <c r="AA100" s="104" t="s">
        <v>319</v>
      </c>
      <c r="AB100" s="104" t="s">
        <v>417</v>
      </c>
      <c r="AC100" s="104" t="s">
        <v>440</v>
      </c>
      <c r="AD100" s="104" t="s">
        <v>716</v>
      </c>
      <c r="AE100" s="104" t="s">
        <v>736</v>
      </c>
      <c r="AF100" s="104" t="s">
        <v>737</v>
      </c>
      <c r="AG100" s="104"/>
    </row>
    <row r="101" spans="1:33">
      <c r="A101" s="104" t="s">
        <v>1096</v>
      </c>
      <c r="B101" s="104" t="s">
        <v>1368</v>
      </c>
      <c r="C101" s="104">
        <v>8.9742439999999993E-3</v>
      </c>
      <c r="D101" s="104">
        <v>0</v>
      </c>
      <c r="E101" s="104">
        <v>0</v>
      </c>
      <c r="F101" s="104">
        <v>0</v>
      </c>
      <c r="G101" s="104">
        <v>0</v>
      </c>
      <c r="H101" s="104">
        <v>4.9875309999999999E-3</v>
      </c>
      <c r="I101" s="104">
        <v>0</v>
      </c>
      <c r="J101" s="104">
        <v>3.8426070000000001E-3</v>
      </c>
      <c r="K101" s="104">
        <v>7.8115850000000002E-3</v>
      </c>
      <c r="L101" s="104">
        <v>1.4837346E-2</v>
      </c>
      <c r="M101" s="104">
        <v>1.6220600000000002E-2</v>
      </c>
      <c r="N101" s="104">
        <v>0</v>
      </c>
      <c r="O101" s="104">
        <v>0</v>
      </c>
      <c r="P101" s="104">
        <v>0</v>
      </c>
      <c r="Q101" s="104">
        <v>0</v>
      </c>
      <c r="R101" s="104">
        <v>0</v>
      </c>
      <c r="S101" s="104">
        <v>4.7748649999999997E-3</v>
      </c>
      <c r="T101" s="104">
        <v>4.288165E-3</v>
      </c>
      <c r="U101" s="104">
        <v>2.8038693E-2</v>
      </c>
      <c r="V101" s="104">
        <v>1.9169574000000002E-2</v>
      </c>
      <c r="W101" s="104">
        <v>0</v>
      </c>
      <c r="X101" s="104">
        <v>0</v>
      </c>
      <c r="Y101" s="104">
        <v>0</v>
      </c>
      <c r="Z101" s="104">
        <v>0</v>
      </c>
      <c r="AA101" s="104" t="s">
        <v>319</v>
      </c>
      <c r="AB101" s="104" t="s">
        <v>327</v>
      </c>
      <c r="AC101" s="104" t="s">
        <v>346</v>
      </c>
      <c r="AD101" s="104" t="s">
        <v>1097</v>
      </c>
      <c r="AE101" s="104" t="s">
        <v>481</v>
      </c>
      <c r="AF101" s="104" t="s">
        <v>476</v>
      </c>
      <c r="AG101" s="104" t="s">
        <v>325</v>
      </c>
    </row>
    <row r="102" spans="1:33">
      <c r="A102" s="104" t="s">
        <v>326</v>
      </c>
      <c r="B102" s="104" t="s">
        <v>1369</v>
      </c>
      <c r="C102" s="104">
        <v>4.2268688860000001</v>
      </c>
      <c r="D102" s="104">
        <v>4.9977613610000002</v>
      </c>
      <c r="E102" s="104">
        <v>1.5830514840000001</v>
      </c>
      <c r="F102" s="104">
        <v>1.9857235559999999</v>
      </c>
      <c r="G102" s="104">
        <v>1.038005045</v>
      </c>
      <c r="H102" s="104">
        <v>5.0324189529999996</v>
      </c>
      <c r="I102" s="104">
        <v>1.592887572</v>
      </c>
      <c r="J102" s="104">
        <v>5.2835843840000001</v>
      </c>
      <c r="K102" s="104">
        <v>14.47096043</v>
      </c>
      <c r="L102" s="104">
        <v>13.9916169</v>
      </c>
      <c r="M102" s="104">
        <v>14.306569339999999</v>
      </c>
      <c r="N102" s="104">
        <v>13.377008379999999</v>
      </c>
      <c r="O102" s="104">
        <v>4.3387709999999999E-3</v>
      </c>
      <c r="P102" s="104">
        <v>4.4662800000000004E-3</v>
      </c>
      <c r="Q102" s="104">
        <v>4.0413840000000003E-3</v>
      </c>
      <c r="R102" s="104">
        <v>9.6029189999999997E-3</v>
      </c>
      <c r="S102" s="104">
        <v>14.38666858</v>
      </c>
      <c r="T102" s="104">
        <v>14.768439109999999</v>
      </c>
      <c r="U102" s="104">
        <v>17.208748069999999</v>
      </c>
      <c r="V102" s="104">
        <v>16.175286589999999</v>
      </c>
      <c r="W102" s="104">
        <v>0.59194114399999997</v>
      </c>
      <c r="X102" s="104">
        <v>3.0518686690000001</v>
      </c>
      <c r="Y102" s="104">
        <v>0.66271980200000002</v>
      </c>
      <c r="Z102" s="104">
        <v>3.2190280320000002</v>
      </c>
      <c r="AA102" s="104" t="s">
        <v>319</v>
      </c>
      <c r="AB102" s="104" t="s">
        <v>327</v>
      </c>
      <c r="AC102" s="104" t="s">
        <v>328</v>
      </c>
      <c r="AD102" s="104" t="s">
        <v>329</v>
      </c>
      <c r="AE102" s="104" t="s">
        <v>330</v>
      </c>
      <c r="AF102" s="104" t="s">
        <v>331</v>
      </c>
      <c r="AG102" s="104"/>
    </row>
    <row r="103" spans="1:33">
      <c r="A103" s="104" t="s">
        <v>427</v>
      </c>
      <c r="B103" s="104" t="s">
        <v>1370</v>
      </c>
      <c r="C103" s="104">
        <v>0</v>
      </c>
      <c r="D103" s="104">
        <v>5.596597E-3</v>
      </c>
      <c r="E103" s="104">
        <v>0</v>
      </c>
      <c r="F103" s="104">
        <v>0</v>
      </c>
      <c r="G103" s="104">
        <v>1.6541912999999998E-2</v>
      </c>
      <c r="H103" s="104">
        <v>1.4962593999999999E-2</v>
      </c>
      <c r="I103" s="104">
        <v>7.8718281000000001E-2</v>
      </c>
      <c r="J103" s="104">
        <v>3.4583461000000003E-2</v>
      </c>
      <c r="K103" s="104">
        <v>2.6715619259999999</v>
      </c>
      <c r="L103" s="104">
        <v>2.3813939689999999</v>
      </c>
      <c r="M103" s="104">
        <v>2.5912408760000001</v>
      </c>
      <c r="N103" s="104">
        <v>2.272810453</v>
      </c>
      <c r="O103" s="104">
        <v>0.24730996199999999</v>
      </c>
      <c r="P103" s="104">
        <v>0.290308173</v>
      </c>
      <c r="Q103" s="104">
        <v>0.14144843200000001</v>
      </c>
      <c r="R103" s="104">
        <v>0.31209487699999999</v>
      </c>
      <c r="S103" s="104">
        <v>2.3874326000000001E-2</v>
      </c>
      <c r="T103" s="104">
        <v>2.5728988000000001E-2</v>
      </c>
      <c r="U103" s="104">
        <v>2.1029019999999999E-2</v>
      </c>
      <c r="V103" s="104">
        <v>3.4505233000000003E-2</v>
      </c>
      <c r="W103" s="104">
        <v>0</v>
      </c>
      <c r="X103" s="104">
        <v>0</v>
      </c>
      <c r="Y103" s="104">
        <v>0</v>
      </c>
      <c r="Z103" s="104">
        <v>0</v>
      </c>
      <c r="AA103" s="104" t="s">
        <v>319</v>
      </c>
      <c r="AB103" s="104" t="s">
        <v>327</v>
      </c>
      <c r="AC103" s="104" t="s">
        <v>346</v>
      </c>
      <c r="AD103" s="104" t="s">
        <v>347</v>
      </c>
      <c r="AE103" s="104" t="s">
        <v>348</v>
      </c>
      <c r="AF103" s="104" t="s">
        <v>349</v>
      </c>
      <c r="AG103" s="104"/>
    </row>
    <row r="104" spans="1:33">
      <c r="A104" s="104" t="s">
        <v>648</v>
      </c>
      <c r="B104" s="104" t="s">
        <v>1371</v>
      </c>
      <c r="C104" s="104">
        <v>0.13012653699999999</v>
      </c>
      <c r="D104" s="104">
        <v>0.162301321</v>
      </c>
      <c r="E104" s="104">
        <v>0.187899286</v>
      </c>
      <c r="F104" s="104">
        <v>0.15574302400000001</v>
      </c>
      <c r="G104" s="104">
        <v>3.3083825999999997E-2</v>
      </c>
      <c r="H104" s="104">
        <v>9.9750622999999997E-2</v>
      </c>
      <c r="I104" s="104">
        <v>8.3348768000000004E-2</v>
      </c>
      <c r="J104" s="104">
        <v>2.6898248E-2</v>
      </c>
      <c r="K104" s="104">
        <v>2.3434753999999999E-2</v>
      </c>
      <c r="L104" s="104">
        <v>1.4837346E-2</v>
      </c>
      <c r="M104" s="104">
        <v>2.0275749999999999E-2</v>
      </c>
      <c r="N104" s="104">
        <v>2.1959520999999999E-2</v>
      </c>
      <c r="O104" s="104">
        <v>0</v>
      </c>
      <c r="P104" s="104">
        <v>0</v>
      </c>
      <c r="Q104" s="104">
        <v>0</v>
      </c>
      <c r="R104" s="104">
        <v>0</v>
      </c>
      <c r="S104" s="104">
        <v>0</v>
      </c>
      <c r="T104" s="104">
        <v>0</v>
      </c>
      <c r="U104" s="104">
        <v>0</v>
      </c>
      <c r="V104" s="104">
        <v>0</v>
      </c>
      <c r="W104" s="104">
        <v>0</v>
      </c>
      <c r="X104" s="104">
        <v>0</v>
      </c>
      <c r="Y104" s="104">
        <v>0</v>
      </c>
      <c r="Z104" s="104">
        <v>0</v>
      </c>
      <c r="AA104" s="104" t="s">
        <v>319</v>
      </c>
      <c r="AB104" s="104" t="s">
        <v>327</v>
      </c>
      <c r="AC104" s="104" t="s">
        <v>346</v>
      </c>
      <c r="AD104" s="104" t="s">
        <v>649</v>
      </c>
      <c r="AE104" s="104" t="s">
        <v>650</v>
      </c>
      <c r="AF104" s="104"/>
      <c r="AG104" s="104"/>
    </row>
    <row r="105" spans="1:33">
      <c r="A105" s="104" t="s">
        <v>699</v>
      </c>
      <c r="B105" s="104" t="s">
        <v>1372</v>
      </c>
      <c r="C105" s="104">
        <v>1.7948487999999999E-2</v>
      </c>
      <c r="D105" s="104">
        <v>5.596597E-3</v>
      </c>
      <c r="E105" s="104">
        <v>1.4092446E-2</v>
      </c>
      <c r="F105" s="104">
        <v>0</v>
      </c>
      <c r="G105" s="104">
        <v>4.1354779999999997E-3</v>
      </c>
      <c r="H105" s="104">
        <v>9.9750619999999998E-3</v>
      </c>
      <c r="I105" s="104">
        <v>4.630487E-3</v>
      </c>
      <c r="J105" s="104">
        <v>3.8426070000000001E-3</v>
      </c>
      <c r="K105" s="104">
        <v>7.8115850000000002E-3</v>
      </c>
      <c r="L105" s="104">
        <v>3.7093360000000001E-3</v>
      </c>
      <c r="M105" s="104">
        <v>1.6220600000000002E-2</v>
      </c>
      <c r="N105" s="104">
        <v>3.6599200000000001E-3</v>
      </c>
      <c r="O105" s="104">
        <v>0</v>
      </c>
      <c r="P105" s="104">
        <v>0</v>
      </c>
      <c r="Q105" s="104">
        <v>0</v>
      </c>
      <c r="R105" s="104">
        <v>0</v>
      </c>
      <c r="S105" s="104">
        <v>4.7748649999999997E-3</v>
      </c>
      <c r="T105" s="104">
        <v>1.2864494000000001E-2</v>
      </c>
      <c r="U105" s="104">
        <v>0</v>
      </c>
      <c r="V105" s="104">
        <v>0</v>
      </c>
      <c r="W105" s="104">
        <v>0</v>
      </c>
      <c r="X105" s="104">
        <v>0</v>
      </c>
      <c r="Y105" s="104">
        <v>0</v>
      </c>
      <c r="Z105" s="104">
        <v>0</v>
      </c>
      <c r="AA105" s="104" t="s">
        <v>319</v>
      </c>
      <c r="AB105" s="104" t="s">
        <v>503</v>
      </c>
      <c r="AC105" s="104" t="s">
        <v>504</v>
      </c>
      <c r="AD105" s="104" t="s">
        <v>505</v>
      </c>
      <c r="AE105" s="104" t="s">
        <v>506</v>
      </c>
      <c r="AF105" s="104" t="s">
        <v>375</v>
      </c>
      <c r="AG105" s="104" t="s">
        <v>325</v>
      </c>
    </row>
    <row r="106" spans="1:33">
      <c r="A106" s="104" t="s">
        <v>838</v>
      </c>
      <c r="B106" s="104" t="s">
        <v>1373</v>
      </c>
      <c r="C106" s="104">
        <v>0</v>
      </c>
      <c r="D106" s="104">
        <v>0</v>
      </c>
      <c r="E106" s="104">
        <v>0</v>
      </c>
      <c r="F106" s="104">
        <v>0</v>
      </c>
      <c r="G106" s="104">
        <v>0</v>
      </c>
      <c r="H106" s="104">
        <v>0</v>
      </c>
      <c r="I106" s="104">
        <v>0</v>
      </c>
      <c r="J106" s="104">
        <v>0</v>
      </c>
      <c r="K106" s="104">
        <v>0</v>
      </c>
      <c r="L106" s="104">
        <v>0</v>
      </c>
      <c r="M106" s="104">
        <v>0</v>
      </c>
      <c r="N106" s="104">
        <v>0</v>
      </c>
      <c r="O106" s="104">
        <v>0</v>
      </c>
      <c r="P106" s="104">
        <v>0</v>
      </c>
      <c r="Q106" s="104">
        <v>0</v>
      </c>
      <c r="R106" s="104">
        <v>0</v>
      </c>
      <c r="S106" s="104">
        <v>7.6397841999999994E-2</v>
      </c>
      <c r="T106" s="104">
        <v>5.5746140999999999E-2</v>
      </c>
      <c r="U106" s="104">
        <v>4.2058039999999998E-2</v>
      </c>
      <c r="V106" s="104">
        <v>8.4346125999999993E-2</v>
      </c>
      <c r="W106" s="104">
        <v>0</v>
      </c>
      <c r="X106" s="104">
        <v>0</v>
      </c>
      <c r="Y106" s="104">
        <v>0</v>
      </c>
      <c r="Z106" s="104">
        <v>0</v>
      </c>
      <c r="AA106" s="104" t="s">
        <v>319</v>
      </c>
      <c r="AB106" s="104" t="s">
        <v>320</v>
      </c>
      <c r="AC106" s="104" t="s">
        <v>354</v>
      </c>
      <c r="AD106" s="104" t="s">
        <v>355</v>
      </c>
      <c r="AE106" s="104" t="s">
        <v>692</v>
      </c>
      <c r="AF106" s="104" t="s">
        <v>839</v>
      </c>
      <c r="AG106" s="104" t="s">
        <v>325</v>
      </c>
    </row>
    <row r="107" spans="1:33">
      <c r="A107" s="104" t="s">
        <v>1036</v>
      </c>
      <c r="B107" s="104" t="s">
        <v>1374</v>
      </c>
      <c r="C107" s="104">
        <v>1.3461366000000001E-2</v>
      </c>
      <c r="D107" s="104">
        <v>2.7982986000000001E-2</v>
      </c>
      <c r="E107" s="104">
        <v>2.8184892999999999E-2</v>
      </c>
      <c r="F107" s="104">
        <v>5.1914341000000003E-2</v>
      </c>
      <c r="G107" s="104">
        <v>0</v>
      </c>
      <c r="H107" s="104">
        <v>9.9750619999999998E-3</v>
      </c>
      <c r="I107" s="104">
        <v>1.3891461000000001E-2</v>
      </c>
      <c r="J107" s="104">
        <v>1.1527819999999999E-2</v>
      </c>
      <c r="K107" s="104">
        <v>1.1717376999999999E-2</v>
      </c>
      <c r="L107" s="104">
        <v>0</v>
      </c>
      <c r="M107" s="104">
        <v>4.0551500000000004E-3</v>
      </c>
      <c r="N107" s="104">
        <v>7.3198400000000002E-3</v>
      </c>
      <c r="O107" s="104">
        <v>0</v>
      </c>
      <c r="P107" s="104">
        <v>0</v>
      </c>
      <c r="Q107" s="104">
        <v>0</v>
      </c>
      <c r="R107" s="104">
        <v>0</v>
      </c>
      <c r="S107" s="104">
        <v>4.7748649999999997E-3</v>
      </c>
      <c r="T107" s="104">
        <v>0</v>
      </c>
      <c r="U107" s="104">
        <v>0</v>
      </c>
      <c r="V107" s="104">
        <v>0</v>
      </c>
      <c r="W107" s="104">
        <v>0</v>
      </c>
      <c r="X107" s="104">
        <v>0</v>
      </c>
      <c r="Y107" s="104">
        <v>0</v>
      </c>
      <c r="Z107" s="104">
        <v>0</v>
      </c>
      <c r="AA107" s="104" t="s">
        <v>319</v>
      </c>
      <c r="AB107" s="104" t="s">
        <v>327</v>
      </c>
      <c r="AC107" s="104" t="s">
        <v>1037</v>
      </c>
      <c r="AD107" s="104" t="s">
        <v>1038</v>
      </c>
      <c r="AE107" s="104" t="s">
        <v>1039</v>
      </c>
      <c r="AF107" s="104" t="s">
        <v>476</v>
      </c>
      <c r="AG107" s="104" t="s">
        <v>325</v>
      </c>
    </row>
    <row r="108" spans="1:33">
      <c r="A108" s="104" t="s">
        <v>959</v>
      </c>
      <c r="B108" s="104" t="s">
        <v>1375</v>
      </c>
      <c r="C108" s="104">
        <v>3.1409854000000001E-2</v>
      </c>
      <c r="D108" s="104">
        <v>2.2386389E-2</v>
      </c>
      <c r="E108" s="104">
        <v>2.8184892999999999E-2</v>
      </c>
      <c r="F108" s="104">
        <v>1.2978585000000001E-2</v>
      </c>
      <c r="G108" s="104">
        <v>0</v>
      </c>
      <c r="H108" s="104">
        <v>9.9750619999999998E-3</v>
      </c>
      <c r="I108" s="104">
        <v>1.3891461000000001E-2</v>
      </c>
      <c r="J108" s="104">
        <v>3.8426070000000001E-3</v>
      </c>
      <c r="K108" s="104">
        <v>0</v>
      </c>
      <c r="L108" s="104">
        <v>1.8546681999999998E-2</v>
      </c>
      <c r="M108" s="104">
        <v>4.0551500000000004E-3</v>
      </c>
      <c r="N108" s="104">
        <v>3.6599200000000001E-3</v>
      </c>
      <c r="O108" s="104">
        <v>0</v>
      </c>
      <c r="P108" s="104">
        <v>0</v>
      </c>
      <c r="Q108" s="104">
        <v>0</v>
      </c>
      <c r="R108" s="104">
        <v>0</v>
      </c>
      <c r="S108" s="104">
        <v>4.7748649999999997E-3</v>
      </c>
      <c r="T108" s="104">
        <v>0</v>
      </c>
      <c r="U108" s="104">
        <v>0</v>
      </c>
      <c r="V108" s="104">
        <v>0</v>
      </c>
      <c r="W108" s="104">
        <v>0</v>
      </c>
      <c r="X108" s="104">
        <v>0</v>
      </c>
      <c r="Y108" s="104">
        <v>0</v>
      </c>
      <c r="Z108" s="104">
        <v>0</v>
      </c>
      <c r="AA108" s="104" t="s">
        <v>389</v>
      </c>
      <c r="AB108" s="104" t="s">
        <v>390</v>
      </c>
      <c r="AC108" s="104" t="s">
        <v>391</v>
      </c>
      <c r="AD108" s="104" t="s">
        <v>456</v>
      </c>
      <c r="AE108" s="104" t="s">
        <v>960</v>
      </c>
      <c r="AF108" s="104" t="s">
        <v>961</v>
      </c>
      <c r="AG108" s="104" t="s">
        <v>325</v>
      </c>
    </row>
    <row r="109" spans="1:33">
      <c r="A109" s="104" t="s">
        <v>708</v>
      </c>
      <c r="B109" s="104" t="s">
        <v>1376</v>
      </c>
      <c r="C109" s="104">
        <v>8.5255316999999997E-2</v>
      </c>
      <c r="D109" s="104">
        <v>9.5142154000000007E-2</v>
      </c>
      <c r="E109" s="104">
        <v>8.9252160999999997E-2</v>
      </c>
      <c r="F109" s="104">
        <v>6.4892927000000003E-2</v>
      </c>
      <c r="G109" s="104">
        <v>0</v>
      </c>
      <c r="H109" s="104">
        <v>0</v>
      </c>
      <c r="I109" s="104">
        <v>0</v>
      </c>
      <c r="J109" s="104">
        <v>3.8426070000000001E-3</v>
      </c>
      <c r="K109" s="104">
        <v>3.9057919999999999E-3</v>
      </c>
      <c r="L109" s="104">
        <v>0</v>
      </c>
      <c r="M109" s="104">
        <v>0</v>
      </c>
      <c r="N109" s="104">
        <v>0</v>
      </c>
      <c r="O109" s="104">
        <v>0</v>
      </c>
      <c r="P109" s="104">
        <v>4.4662800000000004E-3</v>
      </c>
      <c r="Q109" s="104">
        <v>0</v>
      </c>
      <c r="R109" s="104">
        <v>0</v>
      </c>
      <c r="S109" s="104">
        <v>0</v>
      </c>
      <c r="T109" s="104">
        <v>0</v>
      </c>
      <c r="U109" s="104">
        <v>0</v>
      </c>
      <c r="V109" s="104">
        <v>0</v>
      </c>
      <c r="W109" s="104">
        <v>0</v>
      </c>
      <c r="X109" s="104">
        <v>0</v>
      </c>
      <c r="Y109" s="104">
        <v>0</v>
      </c>
      <c r="Z109" s="104">
        <v>0</v>
      </c>
      <c r="AA109" s="104" t="s">
        <v>319</v>
      </c>
      <c r="AB109" s="104" t="s">
        <v>320</v>
      </c>
      <c r="AC109" s="104" t="s">
        <v>451</v>
      </c>
      <c r="AD109" s="104" t="s">
        <v>452</v>
      </c>
      <c r="AE109" s="104" t="s">
        <v>453</v>
      </c>
      <c r="AF109" s="104" t="s">
        <v>375</v>
      </c>
      <c r="AG109" s="104"/>
    </row>
    <row r="110" spans="1:33">
      <c r="A110" s="104" t="s">
        <v>535</v>
      </c>
      <c r="B110" s="104" t="s">
        <v>1377</v>
      </c>
      <c r="C110" s="104">
        <v>4.4871219999999996E-3</v>
      </c>
      <c r="D110" s="104">
        <v>0</v>
      </c>
      <c r="E110" s="104">
        <v>0</v>
      </c>
      <c r="F110" s="104">
        <v>0</v>
      </c>
      <c r="G110" s="104">
        <v>0.14887721800000001</v>
      </c>
      <c r="H110" s="104">
        <v>9.9750622999999997E-2</v>
      </c>
      <c r="I110" s="104">
        <v>0.101870717</v>
      </c>
      <c r="J110" s="104">
        <v>0.13449123900000001</v>
      </c>
      <c r="K110" s="104">
        <v>0.24997070699999999</v>
      </c>
      <c r="L110" s="104">
        <v>0.166920138</v>
      </c>
      <c r="M110" s="104">
        <v>0.21897810200000001</v>
      </c>
      <c r="N110" s="104">
        <v>0.23057497299999999</v>
      </c>
      <c r="O110" s="104">
        <v>0</v>
      </c>
      <c r="P110" s="104">
        <v>0</v>
      </c>
      <c r="Q110" s="104">
        <v>0</v>
      </c>
      <c r="R110" s="104">
        <v>4.8014599999999996E-3</v>
      </c>
      <c r="S110" s="104">
        <v>0.14324595300000001</v>
      </c>
      <c r="T110" s="104">
        <v>0.15008576300000001</v>
      </c>
      <c r="U110" s="104">
        <v>0.21029020000000001</v>
      </c>
      <c r="V110" s="104">
        <v>0.14952267799999999</v>
      </c>
      <c r="W110" s="104">
        <v>0</v>
      </c>
      <c r="X110" s="104">
        <v>0</v>
      </c>
      <c r="Y110" s="104">
        <v>0</v>
      </c>
      <c r="Z110" s="104">
        <v>0</v>
      </c>
      <c r="AA110" s="104" t="s">
        <v>319</v>
      </c>
      <c r="AB110" s="104" t="s">
        <v>327</v>
      </c>
      <c r="AC110" s="104" t="s">
        <v>328</v>
      </c>
      <c r="AD110" s="104" t="s">
        <v>329</v>
      </c>
      <c r="AE110" s="104" t="s">
        <v>330</v>
      </c>
      <c r="AF110" s="104" t="s">
        <v>331</v>
      </c>
      <c r="AG110" s="104"/>
    </row>
    <row r="111" spans="1:33">
      <c r="A111" s="104" t="s">
        <v>623</v>
      </c>
      <c r="B111" s="104" t="s">
        <v>1378</v>
      </c>
      <c r="C111" s="104">
        <v>0</v>
      </c>
      <c r="D111" s="104">
        <v>0</v>
      </c>
      <c r="E111" s="104">
        <v>0</v>
      </c>
      <c r="F111" s="104">
        <v>0</v>
      </c>
      <c r="G111" s="104">
        <v>0</v>
      </c>
      <c r="H111" s="104">
        <v>0</v>
      </c>
      <c r="I111" s="104">
        <v>0</v>
      </c>
      <c r="J111" s="104">
        <v>0</v>
      </c>
      <c r="K111" s="104">
        <v>0</v>
      </c>
      <c r="L111" s="104">
        <v>0</v>
      </c>
      <c r="M111" s="104">
        <v>0</v>
      </c>
      <c r="N111" s="104">
        <v>0</v>
      </c>
      <c r="O111" s="104">
        <v>0</v>
      </c>
      <c r="P111" s="104">
        <v>0</v>
      </c>
      <c r="Q111" s="104">
        <v>0</v>
      </c>
      <c r="R111" s="104">
        <v>0</v>
      </c>
      <c r="S111" s="104">
        <v>0</v>
      </c>
      <c r="T111" s="104">
        <v>0</v>
      </c>
      <c r="U111" s="104">
        <v>0</v>
      </c>
      <c r="V111" s="104">
        <v>3.8339149999999998E-3</v>
      </c>
      <c r="W111" s="104">
        <v>0</v>
      </c>
      <c r="X111" s="104">
        <v>0</v>
      </c>
      <c r="Y111" s="104">
        <v>0</v>
      </c>
      <c r="Z111" s="104">
        <v>0</v>
      </c>
      <c r="AA111" s="104" t="s">
        <v>319</v>
      </c>
      <c r="AB111" s="104" t="s">
        <v>503</v>
      </c>
      <c r="AC111" s="104" t="s">
        <v>504</v>
      </c>
      <c r="AD111" s="104" t="s">
        <v>505</v>
      </c>
      <c r="AE111" s="104" t="s">
        <v>506</v>
      </c>
      <c r="AF111" s="104" t="s">
        <v>624</v>
      </c>
      <c r="AG111" s="104"/>
    </row>
    <row r="112" spans="1:33">
      <c r="A112" s="104" t="s">
        <v>880</v>
      </c>
      <c r="B112" s="104" t="s">
        <v>1379</v>
      </c>
      <c r="C112" s="104">
        <v>1.7948487999999999E-2</v>
      </c>
      <c r="D112" s="104">
        <v>1.1193195E-2</v>
      </c>
      <c r="E112" s="104">
        <v>4.6974820000000002E-3</v>
      </c>
      <c r="F112" s="104">
        <v>1.2978585000000001E-2</v>
      </c>
      <c r="G112" s="104">
        <v>0</v>
      </c>
      <c r="H112" s="104">
        <v>0</v>
      </c>
      <c r="I112" s="104">
        <v>0</v>
      </c>
      <c r="J112" s="104">
        <v>0</v>
      </c>
      <c r="K112" s="104">
        <v>0</v>
      </c>
      <c r="L112" s="104">
        <v>0</v>
      </c>
      <c r="M112" s="104">
        <v>0</v>
      </c>
      <c r="N112" s="104">
        <v>3.6599200000000001E-3</v>
      </c>
      <c r="O112" s="104">
        <v>0</v>
      </c>
      <c r="P112" s="104">
        <v>0</v>
      </c>
      <c r="Q112" s="104">
        <v>0</v>
      </c>
      <c r="R112" s="104">
        <v>0</v>
      </c>
      <c r="S112" s="104">
        <v>0</v>
      </c>
      <c r="T112" s="104">
        <v>0</v>
      </c>
      <c r="U112" s="104">
        <v>0</v>
      </c>
      <c r="V112" s="104">
        <v>0</v>
      </c>
      <c r="W112" s="104">
        <v>0</v>
      </c>
      <c r="X112" s="104">
        <v>0</v>
      </c>
      <c r="Y112" s="104">
        <v>0</v>
      </c>
      <c r="Z112" s="104">
        <v>0</v>
      </c>
      <c r="AA112" s="104" t="s">
        <v>319</v>
      </c>
      <c r="AB112" s="104" t="s">
        <v>881</v>
      </c>
      <c r="AC112" s="104" t="s">
        <v>882</v>
      </c>
      <c r="AD112" s="104" t="s">
        <v>883</v>
      </c>
      <c r="AE112" s="104" t="s">
        <v>884</v>
      </c>
      <c r="AF112" s="104" t="s">
        <v>476</v>
      </c>
      <c r="AG112" s="104" t="s">
        <v>325</v>
      </c>
    </row>
    <row r="113" spans="1:33">
      <c r="A113" s="104" t="s">
        <v>705</v>
      </c>
      <c r="B113" s="104" t="s">
        <v>1380</v>
      </c>
      <c r="C113" s="104">
        <v>2.6922732000000001E-2</v>
      </c>
      <c r="D113" s="104">
        <v>2.7982986000000001E-2</v>
      </c>
      <c r="E113" s="104">
        <v>1.8789929E-2</v>
      </c>
      <c r="F113" s="104">
        <v>9.0850097000000005E-2</v>
      </c>
      <c r="G113" s="104">
        <v>4.1354779999999997E-3</v>
      </c>
      <c r="H113" s="104">
        <v>0</v>
      </c>
      <c r="I113" s="104">
        <v>0</v>
      </c>
      <c r="J113" s="104">
        <v>0</v>
      </c>
      <c r="K113" s="104">
        <v>3.9057919999999999E-3</v>
      </c>
      <c r="L113" s="104">
        <v>0</v>
      </c>
      <c r="M113" s="104">
        <v>0</v>
      </c>
      <c r="N113" s="104">
        <v>0</v>
      </c>
      <c r="O113" s="104">
        <v>0</v>
      </c>
      <c r="P113" s="104">
        <v>0</v>
      </c>
      <c r="Q113" s="104">
        <v>0</v>
      </c>
      <c r="R113" s="104">
        <v>0</v>
      </c>
      <c r="S113" s="104">
        <v>0</v>
      </c>
      <c r="T113" s="104">
        <v>0</v>
      </c>
      <c r="U113" s="104">
        <v>0</v>
      </c>
      <c r="V113" s="104">
        <v>0</v>
      </c>
      <c r="W113" s="104">
        <v>0</v>
      </c>
      <c r="X113" s="104">
        <v>0</v>
      </c>
      <c r="Y113" s="104">
        <v>0</v>
      </c>
      <c r="Z113" s="104">
        <v>0</v>
      </c>
      <c r="AA113" s="104" t="s">
        <v>319</v>
      </c>
      <c r="AB113" s="104" t="s">
        <v>320</v>
      </c>
      <c r="AC113" s="104" t="s">
        <v>354</v>
      </c>
      <c r="AD113" s="104" t="s">
        <v>355</v>
      </c>
      <c r="AE113" s="104" t="s">
        <v>564</v>
      </c>
      <c r="AF113" s="104" t="s">
        <v>565</v>
      </c>
      <c r="AG113" s="104" t="s">
        <v>325</v>
      </c>
    </row>
    <row r="114" spans="1:33">
      <c r="A114" s="104" t="s">
        <v>386</v>
      </c>
      <c r="B114" s="104" t="s">
        <v>1381</v>
      </c>
      <c r="C114" s="104">
        <v>0.67755541600000002</v>
      </c>
      <c r="D114" s="104">
        <v>0.57644951899999997</v>
      </c>
      <c r="E114" s="104">
        <v>0.74689966200000002</v>
      </c>
      <c r="F114" s="104">
        <v>0.81765087599999997</v>
      </c>
      <c r="G114" s="104">
        <v>0.26880608700000003</v>
      </c>
      <c r="H114" s="104">
        <v>0.209476309</v>
      </c>
      <c r="I114" s="104">
        <v>0.25467679199999999</v>
      </c>
      <c r="J114" s="104">
        <v>0.38810328900000002</v>
      </c>
      <c r="K114" s="104">
        <v>0.257782291</v>
      </c>
      <c r="L114" s="104">
        <v>0.15950146500000001</v>
      </c>
      <c r="M114" s="104">
        <v>0.17842660199999999</v>
      </c>
      <c r="N114" s="104">
        <v>0.45017018600000003</v>
      </c>
      <c r="O114" s="104">
        <v>0</v>
      </c>
      <c r="P114" s="104">
        <v>4.4662800000000004E-3</v>
      </c>
      <c r="Q114" s="104">
        <v>0</v>
      </c>
      <c r="R114" s="104">
        <v>0</v>
      </c>
      <c r="S114" s="104">
        <v>0</v>
      </c>
      <c r="T114" s="104">
        <v>4.288165E-3</v>
      </c>
      <c r="U114" s="104">
        <v>7.0096730000000001E-3</v>
      </c>
      <c r="V114" s="104">
        <v>7.6678299999999996E-3</v>
      </c>
      <c r="W114" s="104">
        <v>0</v>
      </c>
      <c r="X114" s="104">
        <v>0</v>
      </c>
      <c r="Y114" s="104">
        <v>0</v>
      </c>
      <c r="Z114" s="104">
        <v>0</v>
      </c>
      <c r="AA114" s="104" t="s">
        <v>319</v>
      </c>
      <c r="AB114" s="104" t="s">
        <v>320</v>
      </c>
      <c r="AC114" s="104" t="s">
        <v>354</v>
      </c>
      <c r="AD114" s="104" t="s">
        <v>355</v>
      </c>
      <c r="AE114" s="104" t="s">
        <v>368</v>
      </c>
      <c r="AF114" s="104" t="s">
        <v>387</v>
      </c>
      <c r="AG114" s="104" t="s">
        <v>325</v>
      </c>
    </row>
    <row r="115" spans="1:33">
      <c r="A115" s="104" t="s">
        <v>801</v>
      </c>
      <c r="B115" s="104" t="s">
        <v>1382</v>
      </c>
      <c r="C115" s="104">
        <v>4.4871219999999996E-3</v>
      </c>
      <c r="D115" s="104">
        <v>2.2386389E-2</v>
      </c>
      <c r="E115" s="104">
        <v>3.2882374999999998E-2</v>
      </c>
      <c r="F115" s="104">
        <v>1.2978585000000001E-2</v>
      </c>
      <c r="G115" s="104">
        <v>3.3083825999999997E-2</v>
      </c>
      <c r="H115" s="104">
        <v>1.4962593999999999E-2</v>
      </c>
      <c r="I115" s="104">
        <v>4.1674384000000002E-2</v>
      </c>
      <c r="J115" s="104">
        <v>7.6852140000000001E-3</v>
      </c>
      <c r="K115" s="104">
        <v>1.1717376999999999E-2</v>
      </c>
      <c r="L115" s="104">
        <v>0</v>
      </c>
      <c r="M115" s="104">
        <v>1.216545E-2</v>
      </c>
      <c r="N115" s="104">
        <v>0</v>
      </c>
      <c r="O115" s="104">
        <v>0</v>
      </c>
      <c r="P115" s="104">
        <v>0</v>
      </c>
      <c r="Q115" s="104">
        <v>0</v>
      </c>
      <c r="R115" s="104">
        <v>0</v>
      </c>
      <c r="S115" s="104">
        <v>9.5497299999999993E-3</v>
      </c>
      <c r="T115" s="104">
        <v>0</v>
      </c>
      <c r="U115" s="104">
        <v>7.0096730000000001E-3</v>
      </c>
      <c r="V115" s="104">
        <v>0</v>
      </c>
      <c r="W115" s="104">
        <v>0</v>
      </c>
      <c r="X115" s="104">
        <v>0</v>
      </c>
      <c r="Y115" s="104">
        <v>0</v>
      </c>
      <c r="Z115" s="104">
        <v>0</v>
      </c>
      <c r="AA115" s="104" t="s">
        <v>319</v>
      </c>
      <c r="AB115" s="104" t="s">
        <v>320</v>
      </c>
      <c r="AC115" s="104" t="s">
        <v>354</v>
      </c>
      <c r="AD115" s="104" t="s">
        <v>355</v>
      </c>
      <c r="AE115" s="104" t="s">
        <v>692</v>
      </c>
      <c r="AF115" s="104" t="s">
        <v>802</v>
      </c>
      <c r="AG115" s="104"/>
    </row>
    <row r="116" spans="1:33">
      <c r="A116" s="104" t="s">
        <v>803</v>
      </c>
      <c r="B116" s="104" t="s">
        <v>1383</v>
      </c>
      <c r="C116" s="104">
        <v>0</v>
      </c>
      <c r="D116" s="104">
        <v>0</v>
      </c>
      <c r="E116" s="104">
        <v>0</v>
      </c>
      <c r="F116" s="104">
        <v>1.2978585000000001E-2</v>
      </c>
      <c r="G116" s="104">
        <v>0</v>
      </c>
      <c r="H116" s="104">
        <v>0</v>
      </c>
      <c r="I116" s="104">
        <v>4.630487E-3</v>
      </c>
      <c r="J116" s="104">
        <v>0</v>
      </c>
      <c r="K116" s="104">
        <v>0</v>
      </c>
      <c r="L116" s="104">
        <v>0</v>
      </c>
      <c r="M116" s="104">
        <v>0</v>
      </c>
      <c r="N116" s="104">
        <v>0</v>
      </c>
      <c r="O116" s="104">
        <v>0</v>
      </c>
      <c r="P116" s="104">
        <v>0</v>
      </c>
      <c r="Q116" s="104">
        <v>0</v>
      </c>
      <c r="R116" s="104">
        <v>0</v>
      </c>
      <c r="S116" s="104">
        <v>0</v>
      </c>
      <c r="T116" s="104">
        <v>0</v>
      </c>
      <c r="U116" s="104">
        <v>0</v>
      </c>
      <c r="V116" s="104">
        <v>0</v>
      </c>
      <c r="W116" s="104">
        <v>0</v>
      </c>
      <c r="X116" s="104">
        <v>0</v>
      </c>
      <c r="Y116" s="104">
        <v>0</v>
      </c>
      <c r="Z116" s="104">
        <v>0</v>
      </c>
      <c r="AA116" s="104" t="s">
        <v>319</v>
      </c>
      <c r="AB116" s="104" t="s">
        <v>333</v>
      </c>
      <c r="AC116" s="104" t="s">
        <v>334</v>
      </c>
      <c r="AD116" s="104" t="s">
        <v>335</v>
      </c>
      <c r="AE116" s="104" t="s">
        <v>485</v>
      </c>
      <c r="AF116" s="104" t="s">
        <v>486</v>
      </c>
      <c r="AG116" s="104" t="s">
        <v>325</v>
      </c>
    </row>
    <row r="117" spans="1:33">
      <c r="A117" s="104" t="s">
        <v>876</v>
      </c>
      <c r="B117" s="104" t="s">
        <v>1384</v>
      </c>
      <c r="C117" s="104">
        <v>4.4871219999999996E-3</v>
      </c>
      <c r="D117" s="104">
        <v>0</v>
      </c>
      <c r="E117" s="104">
        <v>0</v>
      </c>
      <c r="F117" s="104">
        <v>0</v>
      </c>
      <c r="G117" s="104">
        <v>0</v>
      </c>
      <c r="H117" s="104">
        <v>0</v>
      </c>
      <c r="I117" s="104">
        <v>0</v>
      </c>
      <c r="J117" s="104">
        <v>0</v>
      </c>
      <c r="K117" s="104">
        <v>0</v>
      </c>
      <c r="L117" s="104">
        <v>0</v>
      </c>
      <c r="M117" s="104">
        <v>0</v>
      </c>
      <c r="N117" s="104">
        <v>0</v>
      </c>
      <c r="O117" s="104">
        <v>0</v>
      </c>
      <c r="P117" s="104">
        <v>0</v>
      </c>
      <c r="Q117" s="104">
        <v>0</v>
      </c>
      <c r="R117" s="104">
        <v>0</v>
      </c>
      <c r="S117" s="104">
        <v>3.8198920999999997E-2</v>
      </c>
      <c r="T117" s="104">
        <v>3.0017153000000001E-2</v>
      </c>
      <c r="U117" s="104">
        <v>4.9067712999999999E-2</v>
      </c>
      <c r="V117" s="104">
        <v>4.2173062999999997E-2</v>
      </c>
      <c r="W117" s="104">
        <v>0</v>
      </c>
      <c r="X117" s="104">
        <v>0</v>
      </c>
      <c r="Y117" s="104">
        <v>0</v>
      </c>
      <c r="Z117" s="104">
        <v>0</v>
      </c>
      <c r="AA117" s="104" t="s">
        <v>319</v>
      </c>
      <c r="AB117" s="104" t="s">
        <v>320</v>
      </c>
      <c r="AC117" s="104" t="s">
        <v>354</v>
      </c>
      <c r="AD117" s="104" t="s">
        <v>355</v>
      </c>
      <c r="AE117" s="104" t="s">
        <v>692</v>
      </c>
      <c r="AF117" s="104"/>
      <c r="AG117" s="104"/>
    </row>
    <row r="118" spans="1:33">
      <c r="A118" s="104" t="s">
        <v>559</v>
      </c>
      <c r="B118" s="104" t="s">
        <v>1385</v>
      </c>
      <c r="C118" s="104">
        <v>0.394866732</v>
      </c>
      <c r="D118" s="104">
        <v>0.49250055999999998</v>
      </c>
      <c r="E118" s="104">
        <v>0.33352123299999997</v>
      </c>
      <c r="F118" s="104">
        <v>0.44127190100000002</v>
      </c>
      <c r="G118" s="104">
        <v>6.6167651999999993E-2</v>
      </c>
      <c r="H118" s="104">
        <v>8.478803E-2</v>
      </c>
      <c r="I118" s="104">
        <v>7.8718281000000001E-2</v>
      </c>
      <c r="J118" s="104">
        <v>9.9907777000000003E-2</v>
      </c>
      <c r="K118" s="104">
        <v>7.0304261000000007E-2</v>
      </c>
      <c r="L118" s="104">
        <v>5.9349381999999999E-2</v>
      </c>
      <c r="M118" s="104">
        <v>9.7323600999999996E-2</v>
      </c>
      <c r="N118" s="104">
        <v>2.9279362E-2</v>
      </c>
      <c r="O118" s="104">
        <v>4.3387709999999999E-3</v>
      </c>
      <c r="P118" s="104">
        <v>0</v>
      </c>
      <c r="Q118" s="104">
        <v>0</v>
      </c>
      <c r="R118" s="104">
        <v>0</v>
      </c>
      <c r="S118" s="104">
        <v>0</v>
      </c>
      <c r="T118" s="104">
        <v>8.5763290000000006E-3</v>
      </c>
      <c r="U118" s="104">
        <v>1.4019347E-2</v>
      </c>
      <c r="V118" s="104">
        <v>2.3003488999999998E-2</v>
      </c>
      <c r="W118" s="104">
        <v>0</v>
      </c>
      <c r="X118" s="104">
        <v>0</v>
      </c>
      <c r="Y118" s="104">
        <v>0</v>
      </c>
      <c r="Z118" s="104">
        <v>0</v>
      </c>
      <c r="AA118" s="104" t="s">
        <v>319</v>
      </c>
      <c r="AB118" s="104" t="s">
        <v>320</v>
      </c>
      <c r="AC118" s="104" t="s">
        <v>321</v>
      </c>
      <c r="AD118" s="104" t="s">
        <v>322</v>
      </c>
      <c r="AE118" s="104" t="s">
        <v>508</v>
      </c>
      <c r="AF118" s="104" t="s">
        <v>509</v>
      </c>
      <c r="AG118" s="104" t="s">
        <v>560</v>
      </c>
    </row>
    <row r="119" spans="1:33">
      <c r="A119" s="104" t="s">
        <v>815</v>
      </c>
      <c r="B119" s="104" t="s">
        <v>1386</v>
      </c>
      <c r="C119" s="104">
        <v>4.4871219999999996E-3</v>
      </c>
      <c r="D119" s="104">
        <v>2.2386389E-2</v>
      </c>
      <c r="E119" s="104">
        <v>9.3949640000000004E-3</v>
      </c>
      <c r="F119" s="104">
        <v>5.1914341000000003E-2</v>
      </c>
      <c r="G119" s="104">
        <v>0</v>
      </c>
      <c r="H119" s="104">
        <v>0</v>
      </c>
      <c r="I119" s="104">
        <v>0</v>
      </c>
      <c r="J119" s="104">
        <v>0</v>
      </c>
      <c r="K119" s="104">
        <v>0</v>
      </c>
      <c r="L119" s="104">
        <v>0</v>
      </c>
      <c r="M119" s="104">
        <v>4.0551500000000004E-3</v>
      </c>
      <c r="N119" s="104">
        <v>0</v>
      </c>
      <c r="O119" s="104">
        <v>0</v>
      </c>
      <c r="P119" s="104">
        <v>0</v>
      </c>
      <c r="Q119" s="104">
        <v>0</v>
      </c>
      <c r="R119" s="104">
        <v>0</v>
      </c>
      <c r="S119" s="104">
        <v>0</v>
      </c>
      <c r="T119" s="104">
        <v>0</v>
      </c>
      <c r="U119" s="104">
        <v>0</v>
      </c>
      <c r="V119" s="104">
        <v>0</v>
      </c>
      <c r="W119" s="104">
        <v>0</v>
      </c>
      <c r="X119" s="104">
        <v>0</v>
      </c>
      <c r="Y119" s="104">
        <v>0</v>
      </c>
      <c r="Z119" s="104">
        <v>0</v>
      </c>
      <c r="AA119" s="104" t="s">
        <v>319</v>
      </c>
      <c r="AB119" s="104" t="s">
        <v>320</v>
      </c>
      <c r="AC119" s="104" t="s">
        <v>354</v>
      </c>
      <c r="AD119" s="104" t="s">
        <v>355</v>
      </c>
      <c r="AE119" s="104" t="s">
        <v>564</v>
      </c>
      <c r="AF119" s="104" t="s">
        <v>565</v>
      </c>
      <c r="AG119" s="104" t="s">
        <v>325</v>
      </c>
    </row>
    <row r="120" spans="1:33">
      <c r="A120" s="104" t="s">
        <v>715</v>
      </c>
      <c r="B120" s="104" t="s">
        <v>1387</v>
      </c>
      <c r="C120" s="104">
        <v>8.9742438999999993E-2</v>
      </c>
      <c r="D120" s="104">
        <v>7.8352361999999995E-2</v>
      </c>
      <c r="E120" s="104">
        <v>7.5159714000000002E-2</v>
      </c>
      <c r="F120" s="104">
        <v>0.103828683</v>
      </c>
      <c r="G120" s="104">
        <v>3.3083825999999997E-2</v>
      </c>
      <c r="H120" s="104">
        <v>4.9875311999999998E-2</v>
      </c>
      <c r="I120" s="104">
        <v>9.2609739999999999E-3</v>
      </c>
      <c r="J120" s="104">
        <v>3.4583461000000003E-2</v>
      </c>
      <c r="K120" s="104">
        <v>4.2963715E-2</v>
      </c>
      <c r="L120" s="104">
        <v>3.3384028000000003E-2</v>
      </c>
      <c r="M120" s="104">
        <v>7.2992700999999993E-2</v>
      </c>
      <c r="N120" s="104">
        <v>5.8558723E-2</v>
      </c>
      <c r="O120" s="104">
        <v>0</v>
      </c>
      <c r="P120" s="104">
        <v>0</v>
      </c>
      <c r="Q120" s="104">
        <v>0</v>
      </c>
      <c r="R120" s="104">
        <v>0</v>
      </c>
      <c r="S120" s="104">
        <v>0</v>
      </c>
      <c r="T120" s="104">
        <v>4.288165E-3</v>
      </c>
      <c r="U120" s="104">
        <v>0</v>
      </c>
      <c r="V120" s="104">
        <v>7.6678299999999996E-3</v>
      </c>
      <c r="W120" s="104">
        <v>0</v>
      </c>
      <c r="X120" s="104">
        <v>0</v>
      </c>
      <c r="Y120" s="104">
        <v>0</v>
      </c>
      <c r="Z120" s="104">
        <v>0</v>
      </c>
      <c r="AA120" s="104" t="s">
        <v>319</v>
      </c>
      <c r="AB120" s="104" t="s">
        <v>417</v>
      </c>
      <c r="AC120" s="104" t="s">
        <v>440</v>
      </c>
      <c r="AD120" s="104" t="s">
        <v>716</v>
      </c>
      <c r="AE120" s="104" t="s">
        <v>717</v>
      </c>
      <c r="AF120" s="104" t="s">
        <v>718</v>
      </c>
      <c r="AG120" s="104" t="s">
        <v>325</v>
      </c>
    </row>
    <row r="121" spans="1:33">
      <c r="A121" s="104" t="s">
        <v>822</v>
      </c>
      <c r="B121" s="104" t="s">
        <v>1388</v>
      </c>
      <c r="C121" s="104">
        <v>2.6922732000000001E-2</v>
      </c>
      <c r="D121" s="104">
        <v>7.2755764000000001E-2</v>
      </c>
      <c r="E121" s="104">
        <v>4.6974821E-2</v>
      </c>
      <c r="F121" s="104">
        <v>6.4892927000000003E-2</v>
      </c>
      <c r="G121" s="104">
        <v>2.0677391E-2</v>
      </c>
      <c r="H121" s="104">
        <v>1.4962593999999999E-2</v>
      </c>
      <c r="I121" s="104">
        <v>4.630487E-3</v>
      </c>
      <c r="J121" s="104">
        <v>7.6852140000000001E-3</v>
      </c>
      <c r="K121" s="104">
        <v>2.3434753999999999E-2</v>
      </c>
      <c r="L121" s="104">
        <v>1.8546681999999998E-2</v>
      </c>
      <c r="M121" s="104">
        <v>2.0275749999999999E-2</v>
      </c>
      <c r="N121" s="104">
        <v>1.8299600999999999E-2</v>
      </c>
      <c r="O121" s="104">
        <v>0</v>
      </c>
      <c r="P121" s="104">
        <v>0</v>
      </c>
      <c r="Q121" s="104">
        <v>0</v>
      </c>
      <c r="R121" s="104">
        <v>0</v>
      </c>
      <c r="S121" s="104">
        <v>4.7748649999999997E-3</v>
      </c>
      <c r="T121" s="104">
        <v>0</v>
      </c>
      <c r="U121" s="104">
        <v>0</v>
      </c>
      <c r="V121" s="104">
        <v>0</v>
      </c>
      <c r="W121" s="104">
        <v>0</v>
      </c>
      <c r="X121" s="104">
        <v>0</v>
      </c>
      <c r="Y121" s="104">
        <v>0</v>
      </c>
      <c r="Z121" s="104">
        <v>0</v>
      </c>
      <c r="AA121" s="104" t="s">
        <v>319</v>
      </c>
      <c r="AB121" s="104" t="s">
        <v>823</v>
      </c>
      <c r="AC121" s="104" t="s">
        <v>824</v>
      </c>
      <c r="AD121" s="104" t="s">
        <v>813</v>
      </c>
      <c r="AE121" s="104" t="s">
        <v>481</v>
      </c>
      <c r="AF121" s="104" t="s">
        <v>476</v>
      </c>
      <c r="AG121" s="104" t="s">
        <v>325</v>
      </c>
    </row>
    <row r="122" spans="1:33">
      <c r="A122" s="104" t="s">
        <v>667</v>
      </c>
      <c r="B122" s="104" t="s">
        <v>1389</v>
      </c>
      <c r="C122" s="104">
        <v>2.6922732000000001E-2</v>
      </c>
      <c r="D122" s="104">
        <v>4.4772777999999999E-2</v>
      </c>
      <c r="E122" s="104">
        <v>3.2882374999999998E-2</v>
      </c>
      <c r="F122" s="104">
        <v>1.2978585000000001E-2</v>
      </c>
      <c r="G122" s="104">
        <v>4.1354779999999997E-3</v>
      </c>
      <c r="H122" s="104">
        <v>4.9875309999999999E-3</v>
      </c>
      <c r="I122" s="104">
        <v>4.630487E-3</v>
      </c>
      <c r="J122" s="104">
        <v>0</v>
      </c>
      <c r="K122" s="104">
        <v>3.9057919999999999E-3</v>
      </c>
      <c r="L122" s="104">
        <v>1.4837346E-2</v>
      </c>
      <c r="M122" s="104">
        <v>8.1103000000000008E-3</v>
      </c>
      <c r="N122" s="104">
        <v>3.6599200000000001E-3</v>
      </c>
      <c r="O122" s="104">
        <v>0</v>
      </c>
      <c r="P122" s="104">
        <v>0</v>
      </c>
      <c r="Q122" s="104">
        <v>0</v>
      </c>
      <c r="R122" s="104">
        <v>0</v>
      </c>
      <c r="S122" s="104">
        <v>4.7748649999999997E-3</v>
      </c>
      <c r="T122" s="104">
        <v>1.7152659000000001E-2</v>
      </c>
      <c r="U122" s="104">
        <v>2.8038693E-2</v>
      </c>
      <c r="V122" s="104">
        <v>3.8339149999999998E-3</v>
      </c>
      <c r="W122" s="104">
        <v>0</v>
      </c>
      <c r="X122" s="104">
        <v>0</v>
      </c>
      <c r="Y122" s="104">
        <v>0</v>
      </c>
      <c r="Z122" s="104">
        <v>0</v>
      </c>
      <c r="AA122" s="104" t="s">
        <v>319</v>
      </c>
      <c r="AB122" s="104" t="s">
        <v>576</v>
      </c>
      <c r="AC122" s="104" t="s">
        <v>577</v>
      </c>
      <c r="AD122" s="104" t="s">
        <v>578</v>
      </c>
      <c r="AE122" s="104" t="s">
        <v>579</v>
      </c>
      <c r="AF122" s="104" t="s">
        <v>668</v>
      </c>
      <c r="AG122" s="104" t="s">
        <v>325</v>
      </c>
    </row>
    <row r="123" spans="1:33">
      <c r="A123" s="104" t="s">
        <v>694</v>
      </c>
      <c r="B123" s="104" t="s">
        <v>1390</v>
      </c>
      <c r="C123" s="104">
        <v>0</v>
      </c>
      <c r="D123" s="104">
        <v>0</v>
      </c>
      <c r="E123" s="104">
        <v>0</v>
      </c>
      <c r="F123" s="104">
        <v>0</v>
      </c>
      <c r="G123" s="104">
        <v>0</v>
      </c>
      <c r="H123" s="104">
        <v>0</v>
      </c>
      <c r="I123" s="104">
        <v>0</v>
      </c>
      <c r="J123" s="104">
        <v>0</v>
      </c>
      <c r="K123" s="104">
        <v>0</v>
      </c>
      <c r="L123" s="104">
        <v>0</v>
      </c>
      <c r="M123" s="104">
        <v>4.0551500000000004E-3</v>
      </c>
      <c r="N123" s="104">
        <v>0</v>
      </c>
      <c r="O123" s="104">
        <v>0</v>
      </c>
      <c r="P123" s="104">
        <v>0</v>
      </c>
      <c r="Q123" s="104">
        <v>0</v>
      </c>
      <c r="R123" s="104">
        <v>0</v>
      </c>
      <c r="S123" s="104">
        <v>0</v>
      </c>
      <c r="T123" s="104">
        <v>0</v>
      </c>
      <c r="U123" s="104">
        <v>0</v>
      </c>
      <c r="V123" s="104">
        <v>0</v>
      </c>
      <c r="W123" s="104">
        <v>0</v>
      </c>
      <c r="X123" s="104">
        <v>0</v>
      </c>
      <c r="Y123" s="104">
        <v>0</v>
      </c>
      <c r="Z123" s="104">
        <v>0</v>
      </c>
      <c r="AA123" s="104" t="s">
        <v>319</v>
      </c>
      <c r="AB123" s="104" t="s">
        <v>333</v>
      </c>
      <c r="AC123" s="104" t="s">
        <v>334</v>
      </c>
      <c r="AD123" s="104" t="s">
        <v>335</v>
      </c>
      <c r="AE123" s="104" t="s">
        <v>414</v>
      </c>
      <c r="AF123" s="104" t="s">
        <v>500</v>
      </c>
      <c r="AG123" s="104" t="s">
        <v>325</v>
      </c>
    </row>
    <row r="124" spans="1:33">
      <c r="A124" s="104" t="s">
        <v>416</v>
      </c>
      <c r="B124" s="104" t="s">
        <v>1391</v>
      </c>
      <c r="C124" s="104">
        <v>0.91537288000000006</v>
      </c>
      <c r="D124" s="104">
        <v>1.035370495</v>
      </c>
      <c r="E124" s="104">
        <v>1.164975573</v>
      </c>
      <c r="F124" s="104">
        <v>0.96041531499999999</v>
      </c>
      <c r="G124" s="104">
        <v>0.35978660899999998</v>
      </c>
      <c r="H124" s="104">
        <v>0.29925186999999998</v>
      </c>
      <c r="I124" s="104">
        <v>0.27782922799999998</v>
      </c>
      <c r="J124" s="104">
        <v>0.215185982</v>
      </c>
      <c r="K124" s="104">
        <v>0.40620239800000002</v>
      </c>
      <c r="L124" s="104">
        <v>0.534144442</v>
      </c>
      <c r="M124" s="104">
        <v>0.34063260299999998</v>
      </c>
      <c r="N124" s="104">
        <v>0.365992021</v>
      </c>
      <c r="O124" s="104">
        <v>0</v>
      </c>
      <c r="P124" s="104">
        <v>0</v>
      </c>
      <c r="Q124" s="104">
        <v>0</v>
      </c>
      <c r="R124" s="104">
        <v>0</v>
      </c>
      <c r="S124" s="104">
        <v>2.6118512150000002</v>
      </c>
      <c r="T124" s="104">
        <v>3.1089193829999999</v>
      </c>
      <c r="U124" s="104">
        <v>3.1823917009999998</v>
      </c>
      <c r="V124" s="104">
        <v>3.2128206110000002</v>
      </c>
      <c r="W124" s="104">
        <v>0</v>
      </c>
      <c r="X124" s="104">
        <v>4.3660499999999998E-3</v>
      </c>
      <c r="Y124" s="104">
        <v>0</v>
      </c>
      <c r="Z124" s="104">
        <v>0</v>
      </c>
      <c r="AA124" s="104" t="s">
        <v>319</v>
      </c>
      <c r="AB124" s="104" t="s">
        <v>417</v>
      </c>
      <c r="AC124" s="104" t="s">
        <v>418</v>
      </c>
      <c r="AD124" s="104" t="s">
        <v>419</v>
      </c>
      <c r="AE124" s="104" t="s">
        <v>420</v>
      </c>
      <c r="AF124" s="104" t="s">
        <v>421</v>
      </c>
      <c r="AG124" s="104" t="s">
        <v>325</v>
      </c>
    </row>
    <row r="125" spans="1:33">
      <c r="A125" s="104" t="s">
        <v>929</v>
      </c>
      <c r="B125" s="104" t="s">
        <v>1392</v>
      </c>
      <c r="C125" s="104">
        <v>2.6922732000000001E-2</v>
      </c>
      <c r="D125" s="104">
        <v>2.7982986000000001E-2</v>
      </c>
      <c r="E125" s="104">
        <v>3.7579857000000001E-2</v>
      </c>
      <c r="F125" s="104">
        <v>3.8935756000000002E-2</v>
      </c>
      <c r="G125" s="104">
        <v>1.2406435E-2</v>
      </c>
      <c r="H125" s="104">
        <v>9.9750619999999998E-3</v>
      </c>
      <c r="I125" s="104">
        <v>9.2609739999999999E-3</v>
      </c>
      <c r="J125" s="104">
        <v>1.9213034E-2</v>
      </c>
      <c r="K125" s="104">
        <v>1.5623168999999999E-2</v>
      </c>
      <c r="L125" s="104">
        <v>4.8221372999999998E-2</v>
      </c>
      <c r="M125" s="104">
        <v>8.1103000000000008E-3</v>
      </c>
      <c r="N125" s="104">
        <v>2.1959520999999999E-2</v>
      </c>
      <c r="O125" s="104">
        <v>0</v>
      </c>
      <c r="P125" s="104">
        <v>0</v>
      </c>
      <c r="Q125" s="104">
        <v>0</v>
      </c>
      <c r="R125" s="104">
        <v>0</v>
      </c>
      <c r="S125" s="104">
        <v>0</v>
      </c>
      <c r="T125" s="104">
        <v>0</v>
      </c>
      <c r="U125" s="104">
        <v>0</v>
      </c>
      <c r="V125" s="104">
        <v>0</v>
      </c>
      <c r="W125" s="104">
        <v>0</v>
      </c>
      <c r="X125" s="104">
        <v>0</v>
      </c>
      <c r="Y125" s="104">
        <v>0</v>
      </c>
      <c r="Z125" s="104">
        <v>0</v>
      </c>
      <c r="AA125" s="104" t="s">
        <v>319</v>
      </c>
      <c r="AB125" s="104" t="s">
        <v>478</v>
      </c>
      <c r="AC125" s="104" t="s">
        <v>479</v>
      </c>
      <c r="AD125" s="104" t="s">
        <v>930</v>
      </c>
      <c r="AE125" s="104" t="s">
        <v>931</v>
      </c>
      <c r="AF125" s="104" t="s">
        <v>375</v>
      </c>
      <c r="AG125" s="104" t="s">
        <v>325</v>
      </c>
    </row>
    <row r="126" spans="1:33">
      <c r="A126" s="104" t="s">
        <v>631</v>
      </c>
      <c r="B126" s="104" t="s">
        <v>1393</v>
      </c>
      <c r="C126" s="104">
        <v>8.9742439999999993E-3</v>
      </c>
      <c r="D126" s="104">
        <v>1.1193195E-2</v>
      </c>
      <c r="E126" s="104">
        <v>1.8789929E-2</v>
      </c>
      <c r="F126" s="104">
        <v>2.5957171000000001E-2</v>
      </c>
      <c r="G126" s="104">
        <v>0</v>
      </c>
      <c r="H126" s="104">
        <v>0</v>
      </c>
      <c r="I126" s="104">
        <v>4.630487E-3</v>
      </c>
      <c r="J126" s="104">
        <v>0</v>
      </c>
      <c r="K126" s="104">
        <v>0</v>
      </c>
      <c r="L126" s="104">
        <v>7.4186729999999998E-3</v>
      </c>
      <c r="M126" s="104">
        <v>0</v>
      </c>
      <c r="N126" s="104">
        <v>0</v>
      </c>
      <c r="O126" s="104">
        <v>0</v>
      </c>
      <c r="P126" s="104">
        <v>0</v>
      </c>
      <c r="Q126" s="104">
        <v>0</v>
      </c>
      <c r="R126" s="104">
        <v>0</v>
      </c>
      <c r="S126" s="104">
        <v>0</v>
      </c>
      <c r="T126" s="104">
        <v>0</v>
      </c>
      <c r="U126" s="104">
        <v>0</v>
      </c>
      <c r="V126" s="104">
        <v>0</v>
      </c>
      <c r="W126" s="104">
        <v>0</v>
      </c>
      <c r="X126" s="104">
        <v>0</v>
      </c>
      <c r="Y126" s="104">
        <v>0</v>
      </c>
      <c r="Z126" s="104">
        <v>0</v>
      </c>
      <c r="AA126" s="104" t="s">
        <v>319</v>
      </c>
      <c r="AB126" s="104" t="s">
        <v>632</v>
      </c>
      <c r="AC126" s="104" t="s">
        <v>633</v>
      </c>
      <c r="AD126" s="104" t="s">
        <v>634</v>
      </c>
      <c r="AE126" s="104" t="s">
        <v>635</v>
      </c>
      <c r="AF126" s="104" t="s">
        <v>636</v>
      </c>
      <c r="AG126" s="104" t="s">
        <v>325</v>
      </c>
    </row>
    <row r="127" spans="1:33">
      <c r="A127" s="104" t="s">
        <v>1182</v>
      </c>
      <c r="B127" s="104" t="s">
        <v>1394</v>
      </c>
      <c r="C127" s="104">
        <v>0</v>
      </c>
      <c r="D127" s="104">
        <v>0</v>
      </c>
      <c r="E127" s="104">
        <v>0</v>
      </c>
      <c r="F127" s="104">
        <v>0</v>
      </c>
      <c r="G127" s="104">
        <v>0</v>
      </c>
      <c r="H127" s="104">
        <v>0</v>
      </c>
      <c r="I127" s="104">
        <v>0</v>
      </c>
      <c r="J127" s="104">
        <v>0</v>
      </c>
      <c r="K127" s="104">
        <v>0</v>
      </c>
      <c r="L127" s="104">
        <v>0</v>
      </c>
      <c r="M127" s="104">
        <v>0</v>
      </c>
      <c r="N127" s="104">
        <v>0</v>
      </c>
      <c r="O127" s="104">
        <v>0</v>
      </c>
      <c r="P127" s="104">
        <v>0</v>
      </c>
      <c r="Q127" s="104">
        <v>0</v>
      </c>
      <c r="R127" s="104">
        <v>0</v>
      </c>
      <c r="S127" s="104">
        <v>0</v>
      </c>
      <c r="T127" s="104">
        <v>0</v>
      </c>
      <c r="U127" s="104">
        <v>0</v>
      </c>
      <c r="V127" s="104">
        <v>0</v>
      </c>
      <c r="W127" s="104">
        <v>0</v>
      </c>
      <c r="X127" s="104">
        <v>0</v>
      </c>
      <c r="Y127" s="104">
        <v>0</v>
      </c>
      <c r="Z127" s="104">
        <v>0</v>
      </c>
      <c r="AA127" s="104" t="s">
        <v>319</v>
      </c>
      <c r="AB127" s="104" t="s">
        <v>435</v>
      </c>
      <c r="AC127" s="104" t="s">
        <v>436</v>
      </c>
      <c r="AD127" s="104" t="s">
        <v>891</v>
      </c>
      <c r="AE127" s="104" t="s">
        <v>481</v>
      </c>
      <c r="AF127" s="104" t="s">
        <v>476</v>
      </c>
      <c r="AG127" s="104" t="s">
        <v>325</v>
      </c>
    </row>
    <row r="128" spans="1:33">
      <c r="A128" s="104" t="s">
        <v>938</v>
      </c>
      <c r="B128" s="104" t="s">
        <v>1395</v>
      </c>
      <c r="C128" s="104">
        <v>8.9742439999999993E-3</v>
      </c>
      <c r="D128" s="104">
        <v>0</v>
      </c>
      <c r="E128" s="104">
        <v>0</v>
      </c>
      <c r="F128" s="104">
        <v>1.2978585000000001E-2</v>
      </c>
      <c r="G128" s="104">
        <v>0</v>
      </c>
      <c r="H128" s="104">
        <v>0</v>
      </c>
      <c r="I128" s="104">
        <v>0</v>
      </c>
      <c r="J128" s="104">
        <v>0</v>
      </c>
      <c r="K128" s="104">
        <v>0</v>
      </c>
      <c r="L128" s="104">
        <v>0</v>
      </c>
      <c r="M128" s="104">
        <v>0</v>
      </c>
      <c r="N128" s="104">
        <v>0</v>
      </c>
      <c r="O128" s="104">
        <v>0</v>
      </c>
      <c r="P128" s="104">
        <v>0</v>
      </c>
      <c r="Q128" s="104">
        <v>0</v>
      </c>
      <c r="R128" s="104">
        <v>0</v>
      </c>
      <c r="S128" s="104">
        <v>0</v>
      </c>
      <c r="T128" s="104">
        <v>0</v>
      </c>
      <c r="U128" s="104">
        <v>0</v>
      </c>
      <c r="V128" s="104">
        <v>0</v>
      </c>
      <c r="W128" s="104">
        <v>0</v>
      </c>
      <c r="X128" s="104">
        <v>0</v>
      </c>
      <c r="Y128" s="104">
        <v>0</v>
      </c>
      <c r="Z128" s="104">
        <v>0</v>
      </c>
      <c r="AA128" s="104" t="s">
        <v>319</v>
      </c>
      <c r="AB128" s="104" t="s">
        <v>333</v>
      </c>
      <c r="AC128" s="104" t="s">
        <v>334</v>
      </c>
      <c r="AD128" s="104" t="s">
        <v>760</v>
      </c>
      <c r="AE128" s="104" t="s">
        <v>761</v>
      </c>
      <c r="AF128" s="104"/>
      <c r="AG128" s="104"/>
    </row>
    <row r="129" spans="1:33">
      <c r="A129" s="104" t="s">
        <v>900</v>
      </c>
      <c r="B129" s="104" t="s">
        <v>1396</v>
      </c>
      <c r="C129" s="104">
        <v>4.4871219999999996E-3</v>
      </c>
      <c r="D129" s="104">
        <v>0</v>
      </c>
      <c r="E129" s="104">
        <v>0</v>
      </c>
      <c r="F129" s="104">
        <v>0</v>
      </c>
      <c r="G129" s="104">
        <v>0</v>
      </c>
      <c r="H129" s="104">
        <v>0</v>
      </c>
      <c r="I129" s="104">
        <v>0</v>
      </c>
      <c r="J129" s="104">
        <v>0</v>
      </c>
      <c r="K129" s="104">
        <v>0</v>
      </c>
      <c r="L129" s="104">
        <v>0</v>
      </c>
      <c r="M129" s="104">
        <v>0</v>
      </c>
      <c r="N129" s="104">
        <v>0</v>
      </c>
      <c r="O129" s="104">
        <v>0</v>
      </c>
      <c r="P129" s="104">
        <v>0</v>
      </c>
      <c r="Q129" s="104">
        <v>0</v>
      </c>
      <c r="R129" s="104">
        <v>0</v>
      </c>
      <c r="S129" s="104">
        <v>9.0722437000000003E-2</v>
      </c>
      <c r="T129" s="104">
        <v>9.0051458000000001E-2</v>
      </c>
      <c r="U129" s="104">
        <v>2.8038693E-2</v>
      </c>
      <c r="V129" s="104">
        <v>4.9840892999999997E-2</v>
      </c>
      <c r="W129" s="104">
        <v>0</v>
      </c>
      <c r="X129" s="104">
        <v>0</v>
      </c>
      <c r="Y129" s="104">
        <v>0</v>
      </c>
      <c r="Z129" s="104">
        <v>0</v>
      </c>
      <c r="AA129" s="104" t="s">
        <v>319</v>
      </c>
      <c r="AB129" s="104" t="s">
        <v>576</v>
      </c>
      <c r="AC129" s="104" t="s">
        <v>577</v>
      </c>
      <c r="AD129" s="104" t="s">
        <v>652</v>
      </c>
      <c r="AE129" s="104" t="s">
        <v>653</v>
      </c>
      <c r="AF129" s="104" t="s">
        <v>833</v>
      </c>
      <c r="AG129" s="104" t="s">
        <v>325</v>
      </c>
    </row>
    <row r="130" spans="1:33">
      <c r="A130" s="104" t="s">
        <v>742</v>
      </c>
      <c r="B130" s="104" t="s">
        <v>1397</v>
      </c>
      <c r="C130" s="104">
        <v>0.116665171</v>
      </c>
      <c r="D130" s="104">
        <v>0.13431833400000001</v>
      </c>
      <c r="E130" s="104">
        <v>0.17850432199999999</v>
      </c>
      <c r="F130" s="104">
        <v>0.14276443899999999</v>
      </c>
      <c r="G130" s="104">
        <v>4.1354779999999997E-3</v>
      </c>
      <c r="H130" s="104">
        <v>0</v>
      </c>
      <c r="I130" s="104">
        <v>9.2609739999999999E-3</v>
      </c>
      <c r="J130" s="104">
        <v>7.6852140000000001E-3</v>
      </c>
      <c r="K130" s="104">
        <v>3.9057919999999999E-3</v>
      </c>
      <c r="L130" s="104">
        <v>2.2256017999999999E-2</v>
      </c>
      <c r="M130" s="104">
        <v>4.0551500000000004E-3</v>
      </c>
      <c r="N130" s="104">
        <v>7.3198400000000002E-3</v>
      </c>
      <c r="O130" s="104">
        <v>0</v>
      </c>
      <c r="P130" s="104">
        <v>0</v>
      </c>
      <c r="Q130" s="104">
        <v>0</v>
      </c>
      <c r="R130" s="104">
        <v>0</v>
      </c>
      <c r="S130" s="104">
        <v>0</v>
      </c>
      <c r="T130" s="104">
        <v>0</v>
      </c>
      <c r="U130" s="104">
        <v>0</v>
      </c>
      <c r="V130" s="104">
        <v>0</v>
      </c>
      <c r="W130" s="104">
        <v>0</v>
      </c>
      <c r="X130" s="104">
        <v>0</v>
      </c>
      <c r="Y130" s="104">
        <v>0</v>
      </c>
      <c r="Z130" s="104">
        <v>0</v>
      </c>
      <c r="AA130" s="104" t="s">
        <v>319</v>
      </c>
      <c r="AB130" s="104" t="s">
        <v>588</v>
      </c>
      <c r="AC130" s="104" t="s">
        <v>589</v>
      </c>
      <c r="AD130" s="104" t="s">
        <v>731</v>
      </c>
      <c r="AE130" s="104" t="s">
        <v>732</v>
      </c>
      <c r="AF130" s="104" t="s">
        <v>743</v>
      </c>
      <c r="AG130" s="104"/>
    </row>
    <row r="131" spans="1:33">
      <c r="A131" s="104" t="s">
        <v>886</v>
      </c>
      <c r="B131" s="104" t="s">
        <v>1398</v>
      </c>
      <c r="C131" s="104">
        <v>2.2435610000000002E-2</v>
      </c>
      <c r="D131" s="104">
        <v>1.1193195E-2</v>
      </c>
      <c r="E131" s="104">
        <v>2.3487411E-2</v>
      </c>
      <c r="F131" s="104">
        <v>1.2978585000000001E-2</v>
      </c>
      <c r="G131" s="104">
        <v>2.0677391E-2</v>
      </c>
      <c r="H131" s="104">
        <v>1.9950124999999999E-2</v>
      </c>
      <c r="I131" s="104">
        <v>9.2609739999999999E-3</v>
      </c>
      <c r="J131" s="104">
        <v>1.9213034E-2</v>
      </c>
      <c r="K131" s="104">
        <v>3.1246337999999999E-2</v>
      </c>
      <c r="L131" s="104">
        <v>2.5965354999999999E-2</v>
      </c>
      <c r="M131" s="104">
        <v>2.8386049999999999E-2</v>
      </c>
      <c r="N131" s="104">
        <v>3.2939282E-2</v>
      </c>
      <c r="O131" s="104">
        <v>0</v>
      </c>
      <c r="P131" s="104">
        <v>0</v>
      </c>
      <c r="Q131" s="104">
        <v>0</v>
      </c>
      <c r="R131" s="104">
        <v>0</v>
      </c>
      <c r="S131" s="104">
        <v>3.8198920999999997E-2</v>
      </c>
      <c r="T131" s="104">
        <v>1.2864494000000001E-2</v>
      </c>
      <c r="U131" s="104">
        <v>7.0096730000000001E-3</v>
      </c>
      <c r="V131" s="104">
        <v>7.6678299999999996E-3</v>
      </c>
      <c r="W131" s="104">
        <v>0</v>
      </c>
      <c r="X131" s="104">
        <v>4.3660499999999998E-3</v>
      </c>
      <c r="Y131" s="104">
        <v>0</v>
      </c>
      <c r="Z131" s="104">
        <v>0</v>
      </c>
      <c r="AA131" s="104" t="s">
        <v>319</v>
      </c>
      <c r="AB131" s="104" t="s">
        <v>417</v>
      </c>
      <c r="AC131" s="104" t="s">
        <v>440</v>
      </c>
      <c r="AD131" s="104" t="s">
        <v>701</v>
      </c>
      <c r="AE131" s="104" t="s">
        <v>702</v>
      </c>
      <c r="AF131" s="104" t="s">
        <v>864</v>
      </c>
      <c r="AG131" s="104"/>
    </row>
    <row r="132" spans="1:33">
      <c r="A132" s="104" t="s">
        <v>661</v>
      </c>
      <c r="B132" s="104" t="s">
        <v>1399</v>
      </c>
      <c r="C132" s="104">
        <v>6.2819707000000002E-2</v>
      </c>
      <c r="D132" s="104">
        <v>6.7159167000000006E-2</v>
      </c>
      <c r="E132" s="104">
        <v>7.0462232E-2</v>
      </c>
      <c r="F132" s="104">
        <v>5.1914341000000003E-2</v>
      </c>
      <c r="G132" s="104">
        <v>2.8948347999999999E-2</v>
      </c>
      <c r="H132" s="104">
        <v>4.9875309999999999E-3</v>
      </c>
      <c r="I132" s="104">
        <v>1.8521948999999999E-2</v>
      </c>
      <c r="J132" s="104">
        <v>1.9213034E-2</v>
      </c>
      <c r="K132" s="104">
        <v>7.8115850000000002E-3</v>
      </c>
      <c r="L132" s="104">
        <v>1.8546681999999998E-2</v>
      </c>
      <c r="M132" s="104">
        <v>2.4330899999999999E-2</v>
      </c>
      <c r="N132" s="104">
        <v>1.4639681E-2</v>
      </c>
      <c r="O132" s="104">
        <v>0</v>
      </c>
      <c r="P132" s="104">
        <v>0</v>
      </c>
      <c r="Q132" s="104">
        <v>0</v>
      </c>
      <c r="R132" s="104">
        <v>0</v>
      </c>
      <c r="S132" s="104">
        <v>0.13847108799999999</v>
      </c>
      <c r="T132" s="104">
        <v>0.18439108100000001</v>
      </c>
      <c r="U132" s="104">
        <v>7.0096732999999994E-2</v>
      </c>
      <c r="V132" s="104">
        <v>0.118851359</v>
      </c>
      <c r="W132" s="104">
        <v>0</v>
      </c>
      <c r="X132" s="104">
        <v>0</v>
      </c>
      <c r="Y132" s="104">
        <v>0</v>
      </c>
      <c r="Z132" s="104">
        <v>0</v>
      </c>
      <c r="AA132" s="104" t="s">
        <v>319</v>
      </c>
      <c r="AB132" s="104" t="s">
        <v>327</v>
      </c>
      <c r="AC132" s="104" t="s">
        <v>346</v>
      </c>
      <c r="AD132" s="104" t="s">
        <v>662</v>
      </c>
      <c r="AE132" s="104" t="s">
        <v>663</v>
      </c>
      <c r="AF132" s="104" t="s">
        <v>664</v>
      </c>
      <c r="AG132" s="104" t="s">
        <v>325</v>
      </c>
    </row>
    <row r="133" spans="1:33">
      <c r="A133" s="104" t="s">
        <v>849</v>
      </c>
      <c r="B133" s="104" t="s">
        <v>1400</v>
      </c>
      <c r="C133" s="104">
        <v>5.3845464000000003E-2</v>
      </c>
      <c r="D133" s="104">
        <v>7.2755764000000001E-2</v>
      </c>
      <c r="E133" s="104">
        <v>5.1672304000000002E-2</v>
      </c>
      <c r="F133" s="104">
        <v>2.5957171000000001E-2</v>
      </c>
      <c r="G133" s="104">
        <v>1.6541912999999998E-2</v>
      </c>
      <c r="H133" s="104">
        <v>2.4937655999999999E-2</v>
      </c>
      <c r="I133" s="104">
        <v>1.3891461000000001E-2</v>
      </c>
      <c r="J133" s="104">
        <v>1.5370427000000001E-2</v>
      </c>
      <c r="K133" s="104">
        <v>1.9528961000000001E-2</v>
      </c>
      <c r="L133" s="104">
        <v>2.2256017999999999E-2</v>
      </c>
      <c r="M133" s="104">
        <v>3.6496349999999997E-2</v>
      </c>
      <c r="N133" s="104">
        <v>2.9279362E-2</v>
      </c>
      <c r="O133" s="104">
        <v>0</v>
      </c>
      <c r="P133" s="104">
        <v>0</v>
      </c>
      <c r="Q133" s="104">
        <v>0</v>
      </c>
      <c r="R133" s="104">
        <v>0</v>
      </c>
      <c r="S133" s="104">
        <v>0</v>
      </c>
      <c r="T133" s="104">
        <v>0</v>
      </c>
      <c r="U133" s="104">
        <v>0</v>
      </c>
      <c r="V133" s="104">
        <v>0</v>
      </c>
      <c r="W133" s="104">
        <v>0</v>
      </c>
      <c r="X133" s="104">
        <v>0</v>
      </c>
      <c r="Y133" s="104">
        <v>0</v>
      </c>
      <c r="Z133" s="104">
        <v>0</v>
      </c>
      <c r="AA133" s="104" t="s">
        <v>319</v>
      </c>
      <c r="AB133" s="104" t="s">
        <v>417</v>
      </c>
      <c r="AC133" s="104" t="s">
        <v>440</v>
      </c>
      <c r="AD133" s="104" t="s">
        <v>716</v>
      </c>
      <c r="AE133" s="104" t="s">
        <v>717</v>
      </c>
      <c r="AF133" s="104" t="s">
        <v>718</v>
      </c>
      <c r="AG133" s="104" t="s">
        <v>325</v>
      </c>
    </row>
    <row r="134" spans="1:33">
      <c r="A134" s="104" t="s">
        <v>379</v>
      </c>
      <c r="B134" s="104" t="s">
        <v>1401</v>
      </c>
      <c r="C134" s="104">
        <v>6.5646594269999996</v>
      </c>
      <c r="D134" s="104">
        <v>7.1748376990000002</v>
      </c>
      <c r="E134" s="104">
        <v>6.5295001880000001</v>
      </c>
      <c r="F134" s="104">
        <v>7.9948085659999997</v>
      </c>
      <c r="G134" s="104">
        <v>9.9251478000000004E-2</v>
      </c>
      <c r="H134" s="104">
        <v>0.23940149599999999</v>
      </c>
      <c r="I134" s="104">
        <v>0.180588998</v>
      </c>
      <c r="J134" s="104">
        <v>0.122963418</v>
      </c>
      <c r="K134" s="104">
        <v>0.49212982900000002</v>
      </c>
      <c r="L134" s="104">
        <v>0.45253904099999998</v>
      </c>
      <c r="M134" s="104">
        <v>0.43390105400000001</v>
      </c>
      <c r="N134" s="104">
        <v>0.32573289900000002</v>
      </c>
      <c r="O134" s="104">
        <v>0.10413051</v>
      </c>
      <c r="P134" s="104">
        <v>0.129522108</v>
      </c>
      <c r="Q134" s="104">
        <v>6.4662140000000007E-2</v>
      </c>
      <c r="R134" s="104">
        <v>0.115235031</v>
      </c>
      <c r="S134" s="104">
        <v>0</v>
      </c>
      <c r="T134" s="104">
        <v>0</v>
      </c>
      <c r="U134" s="104">
        <v>0</v>
      </c>
      <c r="V134" s="104">
        <v>0</v>
      </c>
      <c r="W134" s="104">
        <v>0</v>
      </c>
      <c r="X134" s="104">
        <v>0</v>
      </c>
      <c r="Y134" s="104">
        <v>4.418132E-3</v>
      </c>
      <c r="Z134" s="104">
        <v>0</v>
      </c>
      <c r="AA134" s="104" t="s">
        <v>319</v>
      </c>
      <c r="AB134" s="104" t="s">
        <v>320</v>
      </c>
      <c r="AC134" s="104" t="s">
        <v>321</v>
      </c>
      <c r="AD134" s="104" t="s">
        <v>322</v>
      </c>
      <c r="AE134" s="104" t="s">
        <v>323</v>
      </c>
      <c r="AF134" s="104" t="s">
        <v>324</v>
      </c>
      <c r="AG134" s="104"/>
    </row>
    <row r="135" spans="1:33">
      <c r="A135" s="104" t="s">
        <v>953</v>
      </c>
      <c r="B135" s="104" t="s">
        <v>1402</v>
      </c>
      <c r="C135" s="104">
        <v>8.0768195000000001E-2</v>
      </c>
      <c r="D135" s="104">
        <v>7.2755764000000001E-2</v>
      </c>
      <c r="E135" s="104">
        <v>6.1067268000000001E-2</v>
      </c>
      <c r="F135" s="104">
        <v>3.8935756000000002E-2</v>
      </c>
      <c r="G135" s="104">
        <v>0</v>
      </c>
      <c r="H135" s="104">
        <v>0</v>
      </c>
      <c r="I135" s="104">
        <v>0</v>
      </c>
      <c r="J135" s="104">
        <v>0</v>
      </c>
      <c r="K135" s="104">
        <v>0</v>
      </c>
      <c r="L135" s="104">
        <v>0</v>
      </c>
      <c r="M135" s="104">
        <v>0</v>
      </c>
      <c r="N135" s="104">
        <v>0</v>
      </c>
      <c r="O135" s="104">
        <v>0</v>
      </c>
      <c r="P135" s="104">
        <v>0</v>
      </c>
      <c r="Q135" s="104">
        <v>0</v>
      </c>
      <c r="R135" s="104">
        <v>0</v>
      </c>
      <c r="S135" s="104">
        <v>0</v>
      </c>
      <c r="T135" s="104">
        <v>0</v>
      </c>
      <c r="U135" s="104">
        <v>0</v>
      </c>
      <c r="V135" s="104">
        <v>0</v>
      </c>
      <c r="W135" s="104">
        <v>0</v>
      </c>
      <c r="X135" s="104">
        <v>0</v>
      </c>
      <c r="Y135" s="104">
        <v>0</v>
      </c>
      <c r="Z135" s="104">
        <v>0</v>
      </c>
      <c r="AA135" s="104" t="s">
        <v>319</v>
      </c>
      <c r="AB135" s="104" t="s">
        <v>435</v>
      </c>
      <c r="AC135" s="104" t="s">
        <v>436</v>
      </c>
      <c r="AD135" s="104" t="s">
        <v>891</v>
      </c>
      <c r="AE135" s="104" t="s">
        <v>892</v>
      </c>
      <c r="AF135" s="104" t="s">
        <v>476</v>
      </c>
      <c r="AG135" s="104" t="s">
        <v>325</v>
      </c>
    </row>
    <row r="136" spans="1:33">
      <c r="A136" s="104" t="s">
        <v>1221</v>
      </c>
      <c r="B136" s="104" t="s">
        <v>1403</v>
      </c>
      <c r="C136" s="104">
        <v>0</v>
      </c>
      <c r="D136" s="104">
        <v>0</v>
      </c>
      <c r="E136" s="104">
        <v>4.6974820000000002E-3</v>
      </c>
      <c r="F136" s="104">
        <v>0</v>
      </c>
      <c r="G136" s="104">
        <v>0</v>
      </c>
      <c r="H136" s="104">
        <v>0</v>
      </c>
      <c r="I136" s="104">
        <v>0</v>
      </c>
      <c r="J136" s="104">
        <v>0</v>
      </c>
      <c r="K136" s="104">
        <v>0</v>
      </c>
      <c r="L136" s="104">
        <v>0</v>
      </c>
      <c r="M136" s="104">
        <v>0</v>
      </c>
      <c r="N136" s="104">
        <v>0</v>
      </c>
      <c r="O136" s="104">
        <v>0</v>
      </c>
      <c r="P136" s="104">
        <v>0</v>
      </c>
      <c r="Q136" s="104">
        <v>0</v>
      </c>
      <c r="R136" s="104">
        <v>0</v>
      </c>
      <c r="S136" s="104">
        <v>0</v>
      </c>
      <c r="T136" s="104">
        <v>0</v>
      </c>
      <c r="U136" s="104">
        <v>0</v>
      </c>
      <c r="V136" s="104">
        <v>0</v>
      </c>
      <c r="W136" s="104">
        <v>0</v>
      </c>
      <c r="X136" s="104">
        <v>0</v>
      </c>
      <c r="Y136" s="104">
        <v>0</v>
      </c>
      <c r="Z136" s="104">
        <v>0</v>
      </c>
      <c r="AA136" s="104" t="s">
        <v>319</v>
      </c>
      <c r="AB136" s="104" t="s">
        <v>503</v>
      </c>
      <c r="AC136" s="104" t="s">
        <v>504</v>
      </c>
      <c r="AD136" s="104" t="s">
        <v>505</v>
      </c>
      <c r="AE136" s="104" t="s">
        <v>506</v>
      </c>
      <c r="AF136" s="104" t="s">
        <v>375</v>
      </c>
      <c r="AG136" s="104" t="s">
        <v>325</v>
      </c>
    </row>
    <row r="137" spans="1:33">
      <c r="A137" s="104" t="s">
        <v>1105</v>
      </c>
      <c r="B137" s="104" t="s">
        <v>1404</v>
      </c>
      <c r="C137" s="104">
        <v>4.4871219999999996E-3</v>
      </c>
      <c r="D137" s="104">
        <v>1.1193195E-2</v>
      </c>
      <c r="E137" s="104">
        <v>4.6974820000000002E-3</v>
      </c>
      <c r="F137" s="104">
        <v>0</v>
      </c>
      <c r="G137" s="104">
        <v>1.2406435E-2</v>
      </c>
      <c r="H137" s="104">
        <v>4.9875309999999999E-3</v>
      </c>
      <c r="I137" s="104">
        <v>9.2609739999999999E-3</v>
      </c>
      <c r="J137" s="104">
        <v>1.9213034E-2</v>
      </c>
      <c r="K137" s="104">
        <v>1.5623168999999999E-2</v>
      </c>
      <c r="L137" s="104">
        <v>3.7093360000000001E-3</v>
      </c>
      <c r="M137" s="104">
        <v>8.1103000000000008E-3</v>
      </c>
      <c r="N137" s="104">
        <v>1.4639681E-2</v>
      </c>
      <c r="O137" s="104">
        <v>0</v>
      </c>
      <c r="P137" s="104">
        <v>0</v>
      </c>
      <c r="Q137" s="104">
        <v>0</v>
      </c>
      <c r="R137" s="104">
        <v>0</v>
      </c>
      <c r="S137" s="104">
        <v>0</v>
      </c>
      <c r="T137" s="104">
        <v>0</v>
      </c>
      <c r="U137" s="104">
        <v>0</v>
      </c>
      <c r="V137" s="104">
        <v>0</v>
      </c>
      <c r="W137" s="104">
        <v>0</v>
      </c>
      <c r="X137" s="104">
        <v>0</v>
      </c>
      <c r="Y137" s="104">
        <v>0</v>
      </c>
      <c r="Z137" s="104">
        <v>0</v>
      </c>
      <c r="AA137" s="104" t="s">
        <v>319</v>
      </c>
      <c r="AB137" s="104" t="s">
        <v>576</v>
      </c>
      <c r="AC137" s="104" t="s">
        <v>577</v>
      </c>
      <c r="AD137" s="104" t="s">
        <v>578</v>
      </c>
      <c r="AE137" s="104" t="s">
        <v>579</v>
      </c>
      <c r="AF137" s="104" t="s">
        <v>375</v>
      </c>
      <c r="AG137" s="104"/>
    </row>
    <row r="138" spans="1:33">
      <c r="A138" s="104" t="s">
        <v>625</v>
      </c>
      <c r="B138" s="104" t="s">
        <v>1405</v>
      </c>
      <c r="C138" s="104">
        <v>9.4229561000000003E-2</v>
      </c>
      <c r="D138" s="104">
        <v>0.12312513999999999</v>
      </c>
      <c r="E138" s="104">
        <v>9.8647125000000002E-2</v>
      </c>
      <c r="F138" s="104">
        <v>0.16872160899999999</v>
      </c>
      <c r="G138" s="104">
        <v>4.1354782999999999E-2</v>
      </c>
      <c r="H138" s="104">
        <v>6.4837905000000001E-2</v>
      </c>
      <c r="I138" s="104">
        <v>3.7043896999999999E-2</v>
      </c>
      <c r="J138" s="104">
        <v>3.8426068000000001E-2</v>
      </c>
      <c r="K138" s="104">
        <v>3.5152131000000003E-2</v>
      </c>
      <c r="L138" s="104">
        <v>2.5965354999999999E-2</v>
      </c>
      <c r="M138" s="104">
        <v>3.6496349999999997E-2</v>
      </c>
      <c r="N138" s="104">
        <v>1.4639681E-2</v>
      </c>
      <c r="O138" s="104">
        <v>0</v>
      </c>
      <c r="P138" s="104">
        <v>0</v>
      </c>
      <c r="Q138" s="104">
        <v>0</v>
      </c>
      <c r="R138" s="104">
        <v>0</v>
      </c>
      <c r="S138" s="104">
        <v>5.7298381000000002E-2</v>
      </c>
      <c r="T138" s="104">
        <v>6.4322470000000007E-2</v>
      </c>
      <c r="U138" s="104">
        <v>7.0096732999999994E-2</v>
      </c>
      <c r="V138" s="104">
        <v>0.107349615</v>
      </c>
      <c r="W138" s="104">
        <v>0</v>
      </c>
      <c r="X138" s="104">
        <v>0</v>
      </c>
      <c r="Y138" s="104">
        <v>0</v>
      </c>
      <c r="Z138" s="104">
        <v>0</v>
      </c>
      <c r="AA138" s="104" t="s">
        <v>319</v>
      </c>
      <c r="AB138" s="104" t="s">
        <v>320</v>
      </c>
      <c r="AC138" s="104" t="s">
        <v>321</v>
      </c>
      <c r="AD138" s="104" t="s">
        <v>322</v>
      </c>
      <c r="AE138" s="104" t="s">
        <v>547</v>
      </c>
      <c r="AF138" s="104"/>
      <c r="AG138" s="104"/>
    </row>
    <row r="139" spans="1:33">
      <c r="A139" s="104" t="s">
        <v>672</v>
      </c>
      <c r="B139" s="104" t="s">
        <v>1406</v>
      </c>
      <c r="C139" s="104">
        <v>9.8716683E-2</v>
      </c>
      <c r="D139" s="104">
        <v>0.145511529</v>
      </c>
      <c r="E139" s="104">
        <v>0.145621947</v>
      </c>
      <c r="F139" s="104">
        <v>0.18170019500000001</v>
      </c>
      <c r="G139" s="104">
        <v>4.1354782999999999E-2</v>
      </c>
      <c r="H139" s="104">
        <v>4.4887781000000002E-2</v>
      </c>
      <c r="I139" s="104">
        <v>2.3152435999999998E-2</v>
      </c>
      <c r="J139" s="104">
        <v>4.6111282000000003E-2</v>
      </c>
      <c r="K139" s="104">
        <v>4.6869506999999998E-2</v>
      </c>
      <c r="L139" s="104">
        <v>4.8221372999999998E-2</v>
      </c>
      <c r="M139" s="104">
        <v>6.4882401000000006E-2</v>
      </c>
      <c r="N139" s="104">
        <v>3.6599201999999997E-2</v>
      </c>
      <c r="O139" s="104">
        <v>0</v>
      </c>
      <c r="P139" s="104">
        <v>0</v>
      </c>
      <c r="Q139" s="104">
        <v>0</v>
      </c>
      <c r="R139" s="104">
        <v>0</v>
      </c>
      <c r="S139" s="104">
        <v>0</v>
      </c>
      <c r="T139" s="104">
        <v>0</v>
      </c>
      <c r="U139" s="104">
        <v>0</v>
      </c>
      <c r="V139" s="104">
        <v>0</v>
      </c>
      <c r="W139" s="104">
        <v>0</v>
      </c>
      <c r="X139" s="104">
        <v>0</v>
      </c>
      <c r="Y139" s="104">
        <v>0</v>
      </c>
      <c r="Z139" s="104">
        <v>0</v>
      </c>
      <c r="AA139" s="104" t="s">
        <v>319</v>
      </c>
      <c r="AB139" s="104" t="s">
        <v>417</v>
      </c>
      <c r="AC139" s="104" t="s">
        <v>440</v>
      </c>
      <c r="AD139" s="104" t="s">
        <v>673</v>
      </c>
      <c r="AE139" s="104" t="s">
        <v>674</v>
      </c>
      <c r="AF139" s="104" t="s">
        <v>675</v>
      </c>
      <c r="AG139" s="104" t="s">
        <v>325</v>
      </c>
    </row>
    <row r="140" spans="1:33">
      <c r="A140" s="104" t="s">
        <v>783</v>
      </c>
      <c r="B140" s="104" t="s">
        <v>1407</v>
      </c>
      <c r="C140" s="104">
        <v>0</v>
      </c>
      <c r="D140" s="104">
        <v>2.2386389E-2</v>
      </c>
      <c r="E140" s="104">
        <v>0</v>
      </c>
      <c r="F140" s="104">
        <v>0</v>
      </c>
      <c r="G140" s="104">
        <v>4.5490260999999997E-2</v>
      </c>
      <c r="H140" s="104">
        <v>9.9750619999999998E-3</v>
      </c>
      <c r="I140" s="104">
        <v>4.1674384000000002E-2</v>
      </c>
      <c r="J140" s="104">
        <v>3.8426070000000001E-3</v>
      </c>
      <c r="K140" s="104">
        <v>1.1717376999999999E-2</v>
      </c>
      <c r="L140" s="104">
        <v>1.1128008999999999E-2</v>
      </c>
      <c r="M140" s="104">
        <v>8.1103000000000008E-3</v>
      </c>
      <c r="N140" s="104">
        <v>7.3198400000000002E-3</v>
      </c>
      <c r="O140" s="104">
        <v>0</v>
      </c>
      <c r="P140" s="104">
        <v>0</v>
      </c>
      <c r="Q140" s="104">
        <v>0</v>
      </c>
      <c r="R140" s="104">
        <v>0</v>
      </c>
      <c r="S140" s="104">
        <v>1.9099459999999999E-2</v>
      </c>
      <c r="T140" s="104">
        <v>1.7152659000000001E-2</v>
      </c>
      <c r="U140" s="104">
        <v>4.2058039999999998E-2</v>
      </c>
      <c r="V140" s="104">
        <v>3.8339149999999998E-3</v>
      </c>
      <c r="W140" s="104">
        <v>5.4965963E-2</v>
      </c>
      <c r="X140" s="104">
        <v>6.1124694E-2</v>
      </c>
      <c r="Y140" s="104">
        <v>3.0926924000000001E-2</v>
      </c>
      <c r="Z140" s="104">
        <v>4.9179595E-2</v>
      </c>
      <c r="AA140" s="104" t="s">
        <v>319</v>
      </c>
      <c r="AB140" s="104" t="s">
        <v>320</v>
      </c>
      <c r="AC140" s="104" t="s">
        <v>354</v>
      </c>
      <c r="AD140" s="104" t="s">
        <v>355</v>
      </c>
      <c r="AE140" s="104" t="s">
        <v>368</v>
      </c>
      <c r="AF140" s="104" t="s">
        <v>369</v>
      </c>
      <c r="AG140" s="104" t="s">
        <v>325</v>
      </c>
    </row>
    <row r="141" spans="1:33">
      <c r="A141" s="104" t="s">
        <v>706</v>
      </c>
      <c r="B141" s="104" t="s">
        <v>1408</v>
      </c>
      <c r="C141" s="104">
        <v>4.4871219999999996E-3</v>
      </c>
      <c r="D141" s="104">
        <v>5.596597E-3</v>
      </c>
      <c r="E141" s="104">
        <v>9.3949640000000004E-3</v>
      </c>
      <c r="F141" s="104">
        <v>1.2978585000000001E-2</v>
      </c>
      <c r="G141" s="104">
        <v>7.0303131000000005E-2</v>
      </c>
      <c r="H141" s="104">
        <v>1.4962593999999999E-2</v>
      </c>
      <c r="I141" s="104">
        <v>1.8521948999999999E-2</v>
      </c>
      <c r="J141" s="104">
        <v>3.8426070000000001E-3</v>
      </c>
      <c r="K141" s="104">
        <v>3.5152131000000003E-2</v>
      </c>
      <c r="L141" s="104">
        <v>1.4837346E-2</v>
      </c>
      <c r="M141" s="104">
        <v>3.2441200000000003E-2</v>
      </c>
      <c r="N141" s="104">
        <v>2.1959520999999999E-2</v>
      </c>
      <c r="O141" s="104">
        <v>0</v>
      </c>
      <c r="P141" s="104">
        <v>0</v>
      </c>
      <c r="Q141" s="104">
        <v>0</v>
      </c>
      <c r="R141" s="104">
        <v>0</v>
      </c>
      <c r="S141" s="104">
        <v>0</v>
      </c>
      <c r="T141" s="104">
        <v>0</v>
      </c>
      <c r="U141" s="104">
        <v>1.4019347E-2</v>
      </c>
      <c r="V141" s="104">
        <v>1.1501744E-2</v>
      </c>
      <c r="W141" s="104">
        <v>0</v>
      </c>
      <c r="X141" s="104">
        <v>0</v>
      </c>
      <c r="Y141" s="104">
        <v>0</v>
      </c>
      <c r="Z141" s="104">
        <v>0</v>
      </c>
      <c r="AA141" s="104" t="s">
        <v>319</v>
      </c>
      <c r="AB141" s="104" t="s">
        <v>333</v>
      </c>
      <c r="AC141" s="104" t="s">
        <v>334</v>
      </c>
      <c r="AD141" s="104" t="s">
        <v>335</v>
      </c>
      <c r="AE141" s="104" t="s">
        <v>414</v>
      </c>
      <c r="AF141" s="104" t="s">
        <v>375</v>
      </c>
      <c r="AG141" s="104" t="s">
        <v>325</v>
      </c>
    </row>
    <row r="142" spans="1:33">
      <c r="A142" s="104" t="s">
        <v>755</v>
      </c>
      <c r="B142" s="104" t="s">
        <v>1409</v>
      </c>
      <c r="C142" s="104">
        <v>0</v>
      </c>
      <c r="D142" s="104">
        <v>5.596597E-3</v>
      </c>
      <c r="E142" s="104">
        <v>4.6974820000000002E-3</v>
      </c>
      <c r="F142" s="104">
        <v>0</v>
      </c>
      <c r="G142" s="104">
        <v>0</v>
      </c>
      <c r="H142" s="104">
        <v>0</v>
      </c>
      <c r="I142" s="104">
        <v>0</v>
      </c>
      <c r="J142" s="104">
        <v>0</v>
      </c>
      <c r="K142" s="104">
        <v>0</v>
      </c>
      <c r="L142" s="104">
        <v>0</v>
      </c>
      <c r="M142" s="104">
        <v>0</v>
      </c>
      <c r="N142" s="104">
        <v>0</v>
      </c>
      <c r="O142" s="104">
        <v>0</v>
      </c>
      <c r="P142" s="104">
        <v>0</v>
      </c>
      <c r="Q142" s="104">
        <v>0</v>
      </c>
      <c r="R142" s="104">
        <v>0</v>
      </c>
      <c r="S142" s="104">
        <v>0</v>
      </c>
      <c r="T142" s="104">
        <v>0</v>
      </c>
      <c r="U142" s="104">
        <v>0</v>
      </c>
      <c r="V142" s="104">
        <v>0</v>
      </c>
      <c r="W142" s="104">
        <v>0</v>
      </c>
      <c r="X142" s="104">
        <v>0</v>
      </c>
      <c r="Y142" s="104">
        <v>0</v>
      </c>
      <c r="Z142" s="104">
        <v>0</v>
      </c>
      <c r="AA142" s="104" t="s">
        <v>319</v>
      </c>
      <c r="AB142" s="104" t="s">
        <v>333</v>
      </c>
      <c r="AC142" s="104" t="s">
        <v>334</v>
      </c>
      <c r="AD142" s="104" t="s">
        <v>335</v>
      </c>
      <c r="AE142" s="104" t="s">
        <v>485</v>
      </c>
      <c r="AF142" s="104" t="s">
        <v>486</v>
      </c>
      <c r="AG142" s="104" t="s">
        <v>325</v>
      </c>
    </row>
    <row r="143" spans="1:33">
      <c r="A143" s="104" t="s">
        <v>1160</v>
      </c>
      <c r="B143" s="104" t="s">
        <v>1410</v>
      </c>
      <c r="C143" s="104">
        <v>0</v>
      </c>
      <c r="D143" s="104">
        <v>0</v>
      </c>
      <c r="E143" s="104">
        <v>0</v>
      </c>
      <c r="F143" s="104">
        <v>0</v>
      </c>
      <c r="G143" s="104">
        <v>0</v>
      </c>
      <c r="H143" s="104">
        <v>0</v>
      </c>
      <c r="I143" s="104">
        <v>0</v>
      </c>
      <c r="J143" s="104">
        <v>0</v>
      </c>
      <c r="K143" s="104">
        <v>0</v>
      </c>
      <c r="L143" s="104">
        <v>0</v>
      </c>
      <c r="M143" s="104">
        <v>0</v>
      </c>
      <c r="N143" s="104">
        <v>0</v>
      </c>
      <c r="O143" s="104">
        <v>0</v>
      </c>
      <c r="P143" s="104">
        <v>0</v>
      </c>
      <c r="Q143" s="104">
        <v>0</v>
      </c>
      <c r="R143" s="104">
        <v>0</v>
      </c>
      <c r="S143" s="104">
        <v>0</v>
      </c>
      <c r="T143" s="104">
        <v>0</v>
      </c>
      <c r="U143" s="104">
        <v>0</v>
      </c>
      <c r="V143" s="104">
        <v>0</v>
      </c>
      <c r="W143" s="104">
        <v>0</v>
      </c>
      <c r="X143" s="104">
        <v>0</v>
      </c>
      <c r="Y143" s="104">
        <v>0</v>
      </c>
      <c r="Z143" s="104">
        <v>0</v>
      </c>
      <c r="AA143" s="104" t="s">
        <v>319</v>
      </c>
      <c r="AB143" s="104" t="s">
        <v>992</v>
      </c>
      <c r="AC143" s="104" t="s">
        <v>1161</v>
      </c>
      <c r="AD143" s="104" t="s">
        <v>1162</v>
      </c>
      <c r="AE143" s="104" t="s">
        <v>1163</v>
      </c>
      <c r="AF143" s="104" t="s">
        <v>1164</v>
      </c>
      <c r="AG143" s="104" t="s">
        <v>325</v>
      </c>
    </row>
    <row r="144" spans="1:33">
      <c r="A144" s="104" t="s">
        <v>376</v>
      </c>
      <c r="B144" s="104" t="s">
        <v>1411</v>
      </c>
      <c r="C144" s="104">
        <v>4.4871219999999996E-3</v>
      </c>
      <c r="D144" s="104">
        <v>1.6789792000000001E-2</v>
      </c>
      <c r="E144" s="104">
        <v>1.4092446E-2</v>
      </c>
      <c r="F144" s="104">
        <v>1.2978585000000001E-2</v>
      </c>
      <c r="G144" s="104">
        <v>1.6541912999999998E-2</v>
      </c>
      <c r="H144" s="104">
        <v>0.31421446400000003</v>
      </c>
      <c r="I144" s="104">
        <v>9.2609739999999999E-3</v>
      </c>
      <c r="J144" s="104">
        <v>3.8426070000000001E-3</v>
      </c>
      <c r="K144" s="104">
        <v>7.8115850000000002E-3</v>
      </c>
      <c r="L144" s="104">
        <v>0</v>
      </c>
      <c r="M144" s="104">
        <v>4.0551500000000004E-3</v>
      </c>
      <c r="N144" s="104">
        <v>7.3198400000000002E-3</v>
      </c>
      <c r="O144" s="104">
        <v>3.9005553630000001</v>
      </c>
      <c r="P144" s="104">
        <v>4.3992853949999997</v>
      </c>
      <c r="Q144" s="104">
        <v>5.0598124799999997</v>
      </c>
      <c r="R144" s="104">
        <v>7.691938349</v>
      </c>
      <c r="S144" s="104">
        <v>0</v>
      </c>
      <c r="T144" s="104">
        <v>0</v>
      </c>
      <c r="U144" s="104">
        <v>7.0096730000000001E-3</v>
      </c>
      <c r="V144" s="104">
        <v>0</v>
      </c>
      <c r="W144" s="104">
        <v>0</v>
      </c>
      <c r="X144" s="104">
        <v>4.3660499999999998E-3</v>
      </c>
      <c r="Y144" s="104">
        <v>4.418132E-3</v>
      </c>
      <c r="Z144" s="104">
        <v>0</v>
      </c>
      <c r="AA144" s="104" t="s">
        <v>319</v>
      </c>
      <c r="AB144" s="104" t="s">
        <v>320</v>
      </c>
      <c r="AC144" s="104" t="s">
        <v>321</v>
      </c>
      <c r="AD144" s="104" t="s">
        <v>322</v>
      </c>
      <c r="AE144" s="104" t="s">
        <v>323</v>
      </c>
      <c r="AF144" s="104" t="s">
        <v>324</v>
      </c>
      <c r="AG144" s="104" t="s">
        <v>325</v>
      </c>
    </row>
    <row r="145" spans="1:33">
      <c r="A145" s="104" t="s">
        <v>764</v>
      </c>
      <c r="B145" s="104" t="s">
        <v>1412</v>
      </c>
      <c r="C145" s="104">
        <v>8.9742439999999993E-3</v>
      </c>
      <c r="D145" s="104">
        <v>5.596597E-3</v>
      </c>
      <c r="E145" s="104">
        <v>1.4092446E-2</v>
      </c>
      <c r="F145" s="104">
        <v>0</v>
      </c>
      <c r="G145" s="104">
        <v>0</v>
      </c>
      <c r="H145" s="104">
        <v>0</v>
      </c>
      <c r="I145" s="104">
        <v>0</v>
      </c>
      <c r="J145" s="104">
        <v>0</v>
      </c>
      <c r="K145" s="104">
        <v>0</v>
      </c>
      <c r="L145" s="104">
        <v>0</v>
      </c>
      <c r="M145" s="104">
        <v>0</v>
      </c>
      <c r="N145" s="104">
        <v>0</v>
      </c>
      <c r="O145" s="104">
        <v>0</v>
      </c>
      <c r="P145" s="104">
        <v>0</v>
      </c>
      <c r="Q145" s="104">
        <v>0</v>
      </c>
      <c r="R145" s="104">
        <v>0</v>
      </c>
      <c r="S145" s="104">
        <v>0</v>
      </c>
      <c r="T145" s="104">
        <v>0</v>
      </c>
      <c r="U145" s="104">
        <v>0</v>
      </c>
      <c r="V145" s="104">
        <v>0</v>
      </c>
      <c r="W145" s="104">
        <v>0</v>
      </c>
      <c r="X145" s="104">
        <v>0</v>
      </c>
      <c r="Y145" s="104">
        <v>0</v>
      </c>
      <c r="Z145" s="104">
        <v>0</v>
      </c>
      <c r="AA145" s="104" t="s">
        <v>319</v>
      </c>
      <c r="AB145" s="104" t="s">
        <v>333</v>
      </c>
      <c r="AC145" s="104" t="s">
        <v>334</v>
      </c>
      <c r="AD145" s="104" t="s">
        <v>335</v>
      </c>
      <c r="AE145" s="104" t="s">
        <v>485</v>
      </c>
      <c r="AF145" s="104" t="s">
        <v>486</v>
      </c>
      <c r="AG145" s="104" t="s">
        <v>325</v>
      </c>
    </row>
    <row r="146" spans="1:33">
      <c r="A146" s="104" t="s">
        <v>889</v>
      </c>
      <c r="B146" s="104" t="s">
        <v>1413</v>
      </c>
      <c r="C146" s="104">
        <v>6.7306828999999999E-2</v>
      </c>
      <c r="D146" s="104">
        <v>2.7982986000000001E-2</v>
      </c>
      <c r="E146" s="104">
        <v>7.9857197000000005E-2</v>
      </c>
      <c r="F146" s="104">
        <v>2.5957171000000001E-2</v>
      </c>
      <c r="G146" s="104">
        <v>2.4812870000000001E-2</v>
      </c>
      <c r="H146" s="104">
        <v>1.4962593999999999E-2</v>
      </c>
      <c r="I146" s="104">
        <v>9.2609739999999999E-3</v>
      </c>
      <c r="J146" s="104">
        <v>3.8426070000000001E-3</v>
      </c>
      <c r="K146" s="104">
        <v>1.9528961000000001E-2</v>
      </c>
      <c r="L146" s="104">
        <v>2.2256017999999999E-2</v>
      </c>
      <c r="M146" s="104">
        <v>1.216545E-2</v>
      </c>
      <c r="N146" s="104">
        <v>2.1959520999999999E-2</v>
      </c>
      <c r="O146" s="104">
        <v>0</v>
      </c>
      <c r="P146" s="104">
        <v>0</v>
      </c>
      <c r="Q146" s="104">
        <v>0</v>
      </c>
      <c r="R146" s="104">
        <v>0</v>
      </c>
      <c r="S146" s="104">
        <v>0</v>
      </c>
      <c r="T146" s="104">
        <v>0</v>
      </c>
      <c r="U146" s="104">
        <v>0</v>
      </c>
      <c r="V146" s="104">
        <v>0</v>
      </c>
      <c r="W146" s="104">
        <v>0</v>
      </c>
      <c r="X146" s="104">
        <v>0</v>
      </c>
      <c r="Y146" s="104">
        <v>0</v>
      </c>
      <c r="Z146" s="104">
        <v>0</v>
      </c>
      <c r="AA146" s="104" t="s">
        <v>319</v>
      </c>
      <c r="AB146" s="104" t="s">
        <v>417</v>
      </c>
      <c r="AC146" s="104" t="s">
        <v>418</v>
      </c>
      <c r="AD146" s="104" t="s">
        <v>604</v>
      </c>
      <c r="AE146" s="104" t="s">
        <v>698</v>
      </c>
      <c r="AF146" s="104" t="s">
        <v>375</v>
      </c>
      <c r="AG146" s="104" t="s">
        <v>325</v>
      </c>
    </row>
    <row r="147" spans="1:33">
      <c r="A147" s="104" t="s">
        <v>966</v>
      </c>
      <c r="B147" s="104" t="s">
        <v>1414</v>
      </c>
      <c r="C147" s="104">
        <v>4.4871219999999996E-3</v>
      </c>
      <c r="D147" s="104">
        <v>2.2386389E-2</v>
      </c>
      <c r="E147" s="104">
        <v>1.8789929E-2</v>
      </c>
      <c r="F147" s="104">
        <v>3.8935756000000002E-2</v>
      </c>
      <c r="G147" s="104">
        <v>2.0677391E-2</v>
      </c>
      <c r="H147" s="104">
        <v>1.4962593999999999E-2</v>
      </c>
      <c r="I147" s="104">
        <v>1.8521948999999999E-2</v>
      </c>
      <c r="J147" s="104">
        <v>1.5370427000000001E-2</v>
      </c>
      <c r="K147" s="104">
        <v>1.5623168999999999E-2</v>
      </c>
      <c r="L147" s="104">
        <v>2.2256017999999999E-2</v>
      </c>
      <c r="M147" s="104">
        <v>2.4330899999999999E-2</v>
      </c>
      <c r="N147" s="104">
        <v>2.1959520999999999E-2</v>
      </c>
      <c r="O147" s="104">
        <v>0</v>
      </c>
      <c r="P147" s="104">
        <v>0</v>
      </c>
      <c r="Q147" s="104">
        <v>0</v>
      </c>
      <c r="R147" s="104">
        <v>0</v>
      </c>
      <c r="S147" s="104">
        <v>0</v>
      </c>
      <c r="T147" s="104">
        <v>0</v>
      </c>
      <c r="U147" s="104">
        <v>0</v>
      </c>
      <c r="V147" s="104">
        <v>0</v>
      </c>
      <c r="W147" s="104">
        <v>0</v>
      </c>
      <c r="X147" s="104">
        <v>0</v>
      </c>
      <c r="Y147" s="104">
        <v>0</v>
      </c>
      <c r="Z147" s="104">
        <v>0</v>
      </c>
      <c r="AA147" s="104" t="s">
        <v>319</v>
      </c>
      <c r="AB147" s="104" t="s">
        <v>327</v>
      </c>
      <c r="AC147" s="104" t="s">
        <v>346</v>
      </c>
      <c r="AD147" s="104" t="s">
        <v>967</v>
      </c>
      <c r="AE147" s="104" t="s">
        <v>968</v>
      </c>
      <c r="AF147" s="104" t="s">
        <v>969</v>
      </c>
      <c r="AG147" s="104" t="s">
        <v>325</v>
      </c>
    </row>
    <row r="148" spans="1:33">
      <c r="A148" s="104" t="s">
        <v>748</v>
      </c>
      <c r="B148" s="104" t="s">
        <v>1415</v>
      </c>
      <c r="C148" s="104">
        <v>5.8332584999999999E-2</v>
      </c>
      <c r="D148" s="104">
        <v>8.3948959000000004E-2</v>
      </c>
      <c r="E148" s="104">
        <v>9.3949642999999999E-2</v>
      </c>
      <c r="F148" s="104">
        <v>0.12978585300000001</v>
      </c>
      <c r="G148" s="104">
        <v>3.7219304000000002E-2</v>
      </c>
      <c r="H148" s="104">
        <v>2.9925186999999999E-2</v>
      </c>
      <c r="I148" s="104">
        <v>2.3152435999999998E-2</v>
      </c>
      <c r="J148" s="104">
        <v>3.8426068000000001E-2</v>
      </c>
      <c r="K148" s="104">
        <v>3.5152131000000003E-2</v>
      </c>
      <c r="L148" s="104">
        <v>4.4512036999999997E-2</v>
      </c>
      <c r="M148" s="104">
        <v>2.0275749999999999E-2</v>
      </c>
      <c r="N148" s="104">
        <v>2.1959520999999999E-2</v>
      </c>
      <c r="O148" s="104">
        <v>0</v>
      </c>
      <c r="P148" s="104">
        <v>0</v>
      </c>
      <c r="Q148" s="104">
        <v>0</v>
      </c>
      <c r="R148" s="104">
        <v>0</v>
      </c>
      <c r="S148" s="104">
        <v>0</v>
      </c>
      <c r="T148" s="104">
        <v>0</v>
      </c>
      <c r="U148" s="104">
        <v>0</v>
      </c>
      <c r="V148" s="104">
        <v>0</v>
      </c>
      <c r="W148" s="104">
        <v>0</v>
      </c>
      <c r="X148" s="104">
        <v>0</v>
      </c>
      <c r="Y148" s="104">
        <v>0</v>
      </c>
      <c r="Z148" s="104">
        <v>0</v>
      </c>
      <c r="AA148" s="104" t="s">
        <v>319</v>
      </c>
      <c r="AB148" s="104" t="s">
        <v>576</v>
      </c>
      <c r="AC148" s="104" t="s">
        <v>577</v>
      </c>
      <c r="AD148" s="104" t="s">
        <v>749</v>
      </c>
      <c r="AE148" s="104" t="s">
        <v>750</v>
      </c>
      <c r="AF148" s="104" t="s">
        <v>375</v>
      </c>
      <c r="AG148" s="104" t="s">
        <v>325</v>
      </c>
    </row>
    <row r="149" spans="1:33">
      <c r="A149" s="104" t="s">
        <v>832</v>
      </c>
      <c r="B149" s="104" t="s">
        <v>1416</v>
      </c>
      <c r="C149" s="104">
        <v>0</v>
      </c>
      <c r="D149" s="104">
        <v>5.596597E-3</v>
      </c>
      <c r="E149" s="104">
        <v>0</v>
      </c>
      <c r="F149" s="104">
        <v>0</v>
      </c>
      <c r="G149" s="104">
        <v>0</v>
      </c>
      <c r="H149" s="104">
        <v>0</v>
      </c>
      <c r="I149" s="104">
        <v>0</v>
      </c>
      <c r="J149" s="104">
        <v>0</v>
      </c>
      <c r="K149" s="104">
        <v>0</v>
      </c>
      <c r="L149" s="104">
        <v>3.7093360000000001E-3</v>
      </c>
      <c r="M149" s="104">
        <v>0</v>
      </c>
      <c r="N149" s="104">
        <v>0</v>
      </c>
      <c r="O149" s="104">
        <v>0</v>
      </c>
      <c r="P149" s="104">
        <v>0</v>
      </c>
      <c r="Q149" s="104">
        <v>0</v>
      </c>
      <c r="R149" s="104">
        <v>0</v>
      </c>
      <c r="S149" s="104">
        <v>0.100272167</v>
      </c>
      <c r="T149" s="104">
        <v>0.107204117</v>
      </c>
      <c r="U149" s="104">
        <v>9.1125754000000003E-2</v>
      </c>
      <c r="V149" s="104">
        <v>9.2013954999999994E-2</v>
      </c>
      <c r="W149" s="104">
        <v>0</v>
      </c>
      <c r="X149" s="104">
        <v>0</v>
      </c>
      <c r="Y149" s="104">
        <v>0</v>
      </c>
      <c r="Z149" s="104">
        <v>0</v>
      </c>
      <c r="AA149" s="104" t="s">
        <v>319</v>
      </c>
      <c r="AB149" s="104" t="s">
        <v>576</v>
      </c>
      <c r="AC149" s="104" t="s">
        <v>577</v>
      </c>
      <c r="AD149" s="104" t="s">
        <v>652</v>
      </c>
      <c r="AE149" s="104" t="s">
        <v>653</v>
      </c>
      <c r="AF149" s="104" t="s">
        <v>833</v>
      </c>
      <c r="AG149" s="104"/>
    </row>
    <row r="150" spans="1:33">
      <c r="A150" s="104" t="s">
        <v>830</v>
      </c>
      <c r="B150" s="104" t="s">
        <v>1417</v>
      </c>
      <c r="C150" s="104">
        <v>4.4871219999999996E-3</v>
      </c>
      <c r="D150" s="104">
        <v>1.1193195E-2</v>
      </c>
      <c r="E150" s="104">
        <v>9.3949640000000004E-3</v>
      </c>
      <c r="F150" s="104">
        <v>1.2978585000000001E-2</v>
      </c>
      <c r="G150" s="104">
        <v>1.2406435E-2</v>
      </c>
      <c r="H150" s="104">
        <v>0</v>
      </c>
      <c r="I150" s="104">
        <v>4.630487E-3</v>
      </c>
      <c r="J150" s="104">
        <v>7.6852140000000001E-3</v>
      </c>
      <c r="K150" s="104">
        <v>2.3434753999999999E-2</v>
      </c>
      <c r="L150" s="104">
        <v>2.5965354999999999E-2</v>
      </c>
      <c r="M150" s="104">
        <v>3.2441200000000003E-2</v>
      </c>
      <c r="N150" s="104">
        <v>3.2939282E-2</v>
      </c>
      <c r="O150" s="104">
        <v>0</v>
      </c>
      <c r="P150" s="104">
        <v>0</v>
      </c>
      <c r="Q150" s="104">
        <v>0</v>
      </c>
      <c r="R150" s="104">
        <v>0</v>
      </c>
      <c r="S150" s="104">
        <v>3.3424056000000001E-2</v>
      </c>
      <c r="T150" s="104">
        <v>3.4305317000000002E-2</v>
      </c>
      <c r="U150" s="104">
        <v>8.4116079999999996E-2</v>
      </c>
      <c r="V150" s="104">
        <v>4.2173062999999997E-2</v>
      </c>
      <c r="W150" s="104">
        <v>0</v>
      </c>
      <c r="X150" s="104">
        <v>0</v>
      </c>
      <c r="Y150" s="104">
        <v>0</v>
      </c>
      <c r="Z150" s="104">
        <v>0</v>
      </c>
      <c r="AA150" s="104" t="s">
        <v>319</v>
      </c>
      <c r="AB150" s="104" t="s">
        <v>417</v>
      </c>
      <c r="AC150" s="104" t="s">
        <v>440</v>
      </c>
      <c r="AD150" s="104" t="s">
        <v>716</v>
      </c>
      <c r="AE150" s="104" t="s">
        <v>766</v>
      </c>
      <c r="AF150" s="104" t="s">
        <v>831</v>
      </c>
      <c r="AG150" s="104"/>
    </row>
    <row r="151" spans="1:33">
      <c r="A151" s="104" t="s">
        <v>769</v>
      </c>
      <c r="B151" s="104" t="s">
        <v>1418</v>
      </c>
      <c r="C151" s="104">
        <v>4.0384098E-2</v>
      </c>
      <c r="D151" s="104">
        <v>0.111931945</v>
      </c>
      <c r="E151" s="104">
        <v>7.5159714000000002E-2</v>
      </c>
      <c r="F151" s="104">
        <v>5.1914341000000003E-2</v>
      </c>
      <c r="G151" s="104">
        <v>3.7219304000000002E-2</v>
      </c>
      <c r="H151" s="104">
        <v>2.4937655999999999E-2</v>
      </c>
      <c r="I151" s="104">
        <v>4.630487E-3</v>
      </c>
      <c r="J151" s="104">
        <v>3.4583461000000003E-2</v>
      </c>
      <c r="K151" s="104">
        <v>4.6869506999999998E-2</v>
      </c>
      <c r="L151" s="104">
        <v>3.3384028000000003E-2</v>
      </c>
      <c r="M151" s="104">
        <v>4.8661799999999998E-2</v>
      </c>
      <c r="N151" s="104">
        <v>4.3919042999999998E-2</v>
      </c>
      <c r="O151" s="104">
        <v>0</v>
      </c>
      <c r="P151" s="104">
        <v>0</v>
      </c>
      <c r="Q151" s="104">
        <v>0</v>
      </c>
      <c r="R151" s="104">
        <v>0</v>
      </c>
      <c r="S151" s="104">
        <v>0</v>
      </c>
      <c r="T151" s="104">
        <v>0</v>
      </c>
      <c r="U151" s="104">
        <v>0</v>
      </c>
      <c r="V151" s="104">
        <v>0</v>
      </c>
      <c r="W151" s="104">
        <v>0</v>
      </c>
      <c r="X151" s="104">
        <v>0</v>
      </c>
      <c r="Y151" s="104">
        <v>0</v>
      </c>
      <c r="Z151" s="104">
        <v>0</v>
      </c>
      <c r="AA151" s="104" t="s">
        <v>319</v>
      </c>
      <c r="AB151" s="104" t="s">
        <v>576</v>
      </c>
      <c r="AC151" s="104" t="s">
        <v>577</v>
      </c>
      <c r="AD151" s="104" t="s">
        <v>578</v>
      </c>
      <c r="AE151" s="104" t="s">
        <v>579</v>
      </c>
      <c r="AF151" s="104" t="s">
        <v>770</v>
      </c>
      <c r="AG151" s="104"/>
    </row>
    <row r="152" spans="1:33">
      <c r="A152" s="104" t="s">
        <v>654</v>
      </c>
      <c r="B152" s="104" t="s">
        <v>1419</v>
      </c>
      <c r="C152" s="104">
        <v>0</v>
      </c>
      <c r="D152" s="104">
        <v>5.596597E-3</v>
      </c>
      <c r="E152" s="104">
        <v>0</v>
      </c>
      <c r="F152" s="104">
        <v>0</v>
      </c>
      <c r="G152" s="104">
        <v>2.8948347999999999E-2</v>
      </c>
      <c r="H152" s="104">
        <v>5.4862843000000001E-2</v>
      </c>
      <c r="I152" s="104">
        <v>6.4826819999999993E-2</v>
      </c>
      <c r="J152" s="104">
        <v>4.9953889000000001E-2</v>
      </c>
      <c r="K152" s="104">
        <v>0.132796938</v>
      </c>
      <c r="L152" s="104">
        <v>0.15208279199999999</v>
      </c>
      <c r="M152" s="104">
        <v>0.117599351</v>
      </c>
      <c r="N152" s="104">
        <v>0.204955532</v>
      </c>
      <c r="O152" s="104">
        <v>1.3016313999999999E-2</v>
      </c>
      <c r="P152" s="104">
        <v>8.9325589999999996E-3</v>
      </c>
      <c r="Q152" s="104">
        <v>2.0206919E-2</v>
      </c>
      <c r="R152" s="104">
        <v>4.3213136999999999E-2</v>
      </c>
      <c r="S152" s="104">
        <v>4.7748649999999997E-3</v>
      </c>
      <c r="T152" s="104">
        <v>4.288165E-3</v>
      </c>
      <c r="U152" s="104">
        <v>0</v>
      </c>
      <c r="V152" s="104">
        <v>0</v>
      </c>
      <c r="W152" s="104">
        <v>0</v>
      </c>
      <c r="X152" s="104">
        <v>0</v>
      </c>
      <c r="Y152" s="104">
        <v>0</v>
      </c>
      <c r="Z152" s="104">
        <v>0</v>
      </c>
      <c r="AA152" s="104" t="s">
        <v>319</v>
      </c>
      <c r="AB152" s="104" t="s">
        <v>327</v>
      </c>
      <c r="AC152" s="104" t="s">
        <v>328</v>
      </c>
      <c r="AD152" s="104" t="s">
        <v>329</v>
      </c>
      <c r="AE152" s="104" t="s">
        <v>491</v>
      </c>
      <c r="AF152" s="104" t="s">
        <v>375</v>
      </c>
      <c r="AG152" s="104" t="s">
        <v>325</v>
      </c>
    </row>
    <row r="153" spans="1:33">
      <c r="A153" s="104" t="s">
        <v>868</v>
      </c>
      <c r="B153" s="104" t="s">
        <v>1420</v>
      </c>
      <c r="C153" s="104">
        <v>4.4871219999999996E-3</v>
      </c>
      <c r="D153" s="104">
        <v>0</v>
      </c>
      <c r="E153" s="104">
        <v>9.3949640000000004E-3</v>
      </c>
      <c r="F153" s="104">
        <v>1.2978585000000001E-2</v>
      </c>
      <c r="G153" s="104">
        <v>4.1354779999999997E-3</v>
      </c>
      <c r="H153" s="104">
        <v>0</v>
      </c>
      <c r="I153" s="104">
        <v>9.2609739999999999E-3</v>
      </c>
      <c r="J153" s="104">
        <v>0</v>
      </c>
      <c r="K153" s="104">
        <v>0</v>
      </c>
      <c r="L153" s="104">
        <v>0</v>
      </c>
      <c r="M153" s="104">
        <v>0</v>
      </c>
      <c r="N153" s="104">
        <v>0</v>
      </c>
      <c r="O153" s="104">
        <v>0</v>
      </c>
      <c r="P153" s="104">
        <v>0</v>
      </c>
      <c r="Q153" s="104">
        <v>0</v>
      </c>
      <c r="R153" s="104">
        <v>0</v>
      </c>
      <c r="S153" s="104">
        <v>2.8649191000000001E-2</v>
      </c>
      <c r="T153" s="104">
        <v>3.8593481999999998E-2</v>
      </c>
      <c r="U153" s="104">
        <v>3.5048366999999997E-2</v>
      </c>
      <c r="V153" s="104">
        <v>2.6837403999999999E-2</v>
      </c>
      <c r="W153" s="104">
        <v>4.2281510000000003E-3</v>
      </c>
      <c r="X153" s="104">
        <v>0</v>
      </c>
      <c r="Y153" s="104">
        <v>0</v>
      </c>
      <c r="Z153" s="104">
        <v>0</v>
      </c>
      <c r="AA153" s="104" t="s">
        <v>319</v>
      </c>
      <c r="AB153" s="104" t="s">
        <v>320</v>
      </c>
      <c r="AC153" s="104" t="s">
        <v>354</v>
      </c>
      <c r="AD153" s="104" t="s">
        <v>355</v>
      </c>
      <c r="AE153" s="104" t="s">
        <v>368</v>
      </c>
      <c r="AF153" s="104" t="s">
        <v>369</v>
      </c>
      <c r="AG153" s="104"/>
    </row>
    <row r="154" spans="1:33">
      <c r="A154" s="104" t="s">
        <v>383</v>
      </c>
      <c r="B154" s="104" t="s">
        <v>1421</v>
      </c>
      <c r="C154" s="104">
        <v>8.9742439999999993E-3</v>
      </c>
      <c r="D154" s="104">
        <v>0</v>
      </c>
      <c r="E154" s="104">
        <v>4.6974820000000002E-3</v>
      </c>
      <c r="F154" s="104">
        <v>0</v>
      </c>
      <c r="G154" s="104">
        <v>0</v>
      </c>
      <c r="H154" s="104">
        <v>0</v>
      </c>
      <c r="I154" s="104">
        <v>0</v>
      </c>
      <c r="J154" s="104">
        <v>0</v>
      </c>
      <c r="K154" s="104">
        <v>0</v>
      </c>
      <c r="L154" s="104">
        <v>3.7093360000000001E-3</v>
      </c>
      <c r="M154" s="104">
        <v>0</v>
      </c>
      <c r="N154" s="104">
        <v>0</v>
      </c>
      <c r="O154" s="104">
        <v>0</v>
      </c>
      <c r="P154" s="104">
        <v>0</v>
      </c>
      <c r="Q154" s="104">
        <v>0</v>
      </c>
      <c r="R154" s="104">
        <v>0</v>
      </c>
      <c r="S154" s="104">
        <v>2.3874326000000001E-2</v>
      </c>
      <c r="T154" s="104">
        <v>1.2864494000000001E-2</v>
      </c>
      <c r="U154" s="104">
        <v>7.0096730000000001E-3</v>
      </c>
      <c r="V154" s="104">
        <v>2.3003488999999998E-2</v>
      </c>
      <c r="W154" s="104">
        <v>7.0821529749999996</v>
      </c>
      <c r="X154" s="104">
        <v>5.7850157180000004</v>
      </c>
      <c r="Y154" s="104">
        <v>6.6183617569999997</v>
      </c>
      <c r="Z154" s="104">
        <v>6.6884249120000003</v>
      </c>
      <c r="AA154" s="104" t="s">
        <v>319</v>
      </c>
      <c r="AB154" s="104" t="s">
        <v>320</v>
      </c>
      <c r="AC154" s="104" t="s">
        <v>363</v>
      </c>
      <c r="AD154" s="104" t="s">
        <v>364</v>
      </c>
      <c r="AE154" s="104" t="s">
        <v>384</v>
      </c>
      <c r="AF154" s="104" t="s">
        <v>385</v>
      </c>
      <c r="AG154" s="104"/>
    </row>
    <row r="155" spans="1:33">
      <c r="A155" s="104" t="s">
        <v>1067</v>
      </c>
      <c r="B155" s="104" t="s">
        <v>1422</v>
      </c>
      <c r="C155" s="104">
        <v>0</v>
      </c>
      <c r="D155" s="104">
        <v>0</v>
      </c>
      <c r="E155" s="104">
        <v>0</v>
      </c>
      <c r="F155" s="104">
        <v>0</v>
      </c>
      <c r="G155" s="104">
        <v>0</v>
      </c>
      <c r="H155" s="104">
        <v>0</v>
      </c>
      <c r="I155" s="104">
        <v>0</v>
      </c>
      <c r="J155" s="104">
        <v>0</v>
      </c>
      <c r="K155" s="104">
        <v>0</v>
      </c>
      <c r="L155" s="104">
        <v>0</v>
      </c>
      <c r="M155" s="104">
        <v>0</v>
      </c>
      <c r="N155" s="104">
        <v>0</v>
      </c>
      <c r="O155" s="104">
        <v>0</v>
      </c>
      <c r="P155" s="104">
        <v>0</v>
      </c>
      <c r="Q155" s="104">
        <v>0</v>
      </c>
      <c r="R155" s="104">
        <v>0</v>
      </c>
      <c r="S155" s="104">
        <v>0</v>
      </c>
      <c r="T155" s="104">
        <v>0</v>
      </c>
      <c r="U155" s="104">
        <v>0</v>
      </c>
      <c r="V155" s="104">
        <v>0</v>
      </c>
      <c r="W155" s="104">
        <v>0</v>
      </c>
      <c r="X155" s="104">
        <v>0</v>
      </c>
      <c r="Y155" s="104">
        <v>0</v>
      </c>
      <c r="Z155" s="104">
        <v>0</v>
      </c>
      <c r="AA155" s="104" t="s">
        <v>319</v>
      </c>
      <c r="AB155" s="104" t="s">
        <v>320</v>
      </c>
      <c r="AC155" s="104" t="s">
        <v>354</v>
      </c>
      <c r="AD155" s="104" t="s">
        <v>355</v>
      </c>
      <c r="AE155" s="104" t="s">
        <v>429</v>
      </c>
      <c r="AF155" s="104" t="s">
        <v>375</v>
      </c>
      <c r="AG155" s="104"/>
    </row>
    <row r="156" spans="1:33">
      <c r="A156" s="104" t="s">
        <v>729</v>
      </c>
      <c r="B156" s="104" t="s">
        <v>1423</v>
      </c>
      <c r="C156" s="104">
        <v>0</v>
      </c>
      <c r="D156" s="104">
        <v>0</v>
      </c>
      <c r="E156" s="104">
        <v>0</v>
      </c>
      <c r="F156" s="104">
        <v>0</v>
      </c>
      <c r="G156" s="104">
        <v>8.2709570000000007E-3</v>
      </c>
      <c r="H156" s="104">
        <v>7.4812967999999994E-2</v>
      </c>
      <c r="I156" s="104">
        <v>4.630487E-3</v>
      </c>
      <c r="J156" s="104">
        <v>8.8379956999999995E-2</v>
      </c>
      <c r="K156" s="104">
        <v>5.0775300000000002E-2</v>
      </c>
      <c r="L156" s="104">
        <v>7.0477392E-2</v>
      </c>
      <c r="M156" s="104">
        <v>6.4882401000000006E-2</v>
      </c>
      <c r="N156" s="104">
        <v>7.3198403999999995E-2</v>
      </c>
      <c r="O156" s="104">
        <v>3.9048940999999997E-2</v>
      </c>
      <c r="P156" s="104">
        <v>0.102724431</v>
      </c>
      <c r="Q156" s="104">
        <v>3.6372453999999999E-2</v>
      </c>
      <c r="R156" s="104">
        <v>5.2816056E-2</v>
      </c>
      <c r="S156" s="104">
        <v>0</v>
      </c>
      <c r="T156" s="104">
        <v>0</v>
      </c>
      <c r="U156" s="104">
        <v>0</v>
      </c>
      <c r="V156" s="104">
        <v>0</v>
      </c>
      <c r="W156" s="104">
        <v>0</v>
      </c>
      <c r="X156" s="104">
        <v>4.3660499999999998E-3</v>
      </c>
      <c r="Y156" s="104">
        <v>0</v>
      </c>
      <c r="Z156" s="104">
        <v>0</v>
      </c>
      <c r="AA156" s="104" t="s">
        <v>319</v>
      </c>
      <c r="AB156" s="104" t="s">
        <v>320</v>
      </c>
      <c r="AC156" s="104" t="s">
        <v>321</v>
      </c>
      <c r="AD156" s="104" t="s">
        <v>322</v>
      </c>
      <c r="AE156" s="104" t="s">
        <v>323</v>
      </c>
      <c r="AF156" s="104" t="s">
        <v>324</v>
      </c>
      <c r="AG156" s="104" t="s">
        <v>325</v>
      </c>
    </row>
    <row r="157" spans="1:33">
      <c r="A157" s="104" t="s">
        <v>1227</v>
      </c>
      <c r="B157" s="104" t="s">
        <v>1424</v>
      </c>
      <c r="C157" s="104">
        <v>0</v>
      </c>
      <c r="D157" s="104">
        <v>0</v>
      </c>
      <c r="E157" s="104">
        <v>0</v>
      </c>
      <c r="F157" s="104">
        <v>0</v>
      </c>
      <c r="G157" s="104">
        <v>0</v>
      </c>
      <c r="H157" s="104">
        <v>0</v>
      </c>
      <c r="I157" s="104">
        <v>0</v>
      </c>
      <c r="J157" s="104">
        <v>0</v>
      </c>
      <c r="K157" s="104">
        <v>0</v>
      </c>
      <c r="L157" s="104">
        <v>0</v>
      </c>
      <c r="M157" s="104">
        <v>0</v>
      </c>
      <c r="N157" s="104">
        <v>0</v>
      </c>
      <c r="O157" s="104">
        <v>0</v>
      </c>
      <c r="P157" s="104">
        <v>0</v>
      </c>
      <c r="Q157" s="104">
        <v>0</v>
      </c>
      <c r="R157" s="104">
        <v>0</v>
      </c>
      <c r="S157" s="104">
        <v>0</v>
      </c>
      <c r="T157" s="104">
        <v>0</v>
      </c>
      <c r="U157" s="104">
        <v>0</v>
      </c>
      <c r="V157" s="104">
        <v>0</v>
      </c>
      <c r="W157" s="104">
        <v>0</v>
      </c>
      <c r="X157" s="104">
        <v>0</v>
      </c>
      <c r="Y157" s="104">
        <v>0</v>
      </c>
      <c r="Z157" s="104">
        <v>0</v>
      </c>
      <c r="AA157" s="104" t="s">
        <v>319</v>
      </c>
      <c r="AB157" s="104" t="s">
        <v>435</v>
      </c>
      <c r="AC157" s="104" t="s">
        <v>436</v>
      </c>
      <c r="AD157" s="104" t="s">
        <v>437</v>
      </c>
      <c r="AE157" s="104" t="s">
        <v>438</v>
      </c>
      <c r="AF157" s="104" t="s">
        <v>1228</v>
      </c>
      <c r="AG157" s="104" t="s">
        <v>325</v>
      </c>
    </row>
    <row r="158" spans="1:33">
      <c r="A158" s="104" t="s">
        <v>913</v>
      </c>
      <c r="B158" s="104" t="s">
        <v>1425</v>
      </c>
      <c r="C158" s="104">
        <v>0</v>
      </c>
      <c r="D158" s="104">
        <v>5.596597E-3</v>
      </c>
      <c r="E158" s="104">
        <v>4.6974820000000002E-3</v>
      </c>
      <c r="F158" s="104">
        <v>0</v>
      </c>
      <c r="G158" s="104">
        <v>0</v>
      </c>
      <c r="H158" s="104">
        <v>0</v>
      </c>
      <c r="I158" s="104">
        <v>0</v>
      </c>
      <c r="J158" s="104">
        <v>0</v>
      </c>
      <c r="K158" s="104">
        <v>0</v>
      </c>
      <c r="L158" s="104">
        <v>0</v>
      </c>
      <c r="M158" s="104">
        <v>0</v>
      </c>
      <c r="N158" s="104">
        <v>0</v>
      </c>
      <c r="O158" s="104">
        <v>0</v>
      </c>
      <c r="P158" s="104">
        <v>0</v>
      </c>
      <c r="Q158" s="104">
        <v>0</v>
      </c>
      <c r="R158" s="104">
        <v>0</v>
      </c>
      <c r="S158" s="104">
        <v>6.2073245999999999E-2</v>
      </c>
      <c r="T158" s="104">
        <v>9.4339622999999997E-2</v>
      </c>
      <c r="U158" s="104">
        <v>4.9067712999999999E-2</v>
      </c>
      <c r="V158" s="104">
        <v>7.6678296000000007E-2</v>
      </c>
      <c r="W158" s="104">
        <v>0</v>
      </c>
      <c r="X158" s="104">
        <v>0</v>
      </c>
      <c r="Y158" s="104">
        <v>0</v>
      </c>
      <c r="Z158" s="104">
        <v>0</v>
      </c>
      <c r="AA158" s="104" t="s">
        <v>319</v>
      </c>
      <c r="AB158" s="104" t="s">
        <v>327</v>
      </c>
      <c r="AC158" s="104" t="s">
        <v>346</v>
      </c>
      <c r="AD158" s="104" t="s">
        <v>649</v>
      </c>
      <c r="AE158" s="104" t="s">
        <v>914</v>
      </c>
      <c r="AF158" s="104"/>
      <c r="AG158" s="104"/>
    </row>
    <row r="159" spans="1:33">
      <c r="A159" s="104" t="s">
        <v>1158</v>
      </c>
      <c r="B159" s="104" t="s">
        <v>1426</v>
      </c>
      <c r="C159" s="104">
        <v>4.4871219999999996E-3</v>
      </c>
      <c r="D159" s="104">
        <v>5.596597E-3</v>
      </c>
      <c r="E159" s="104">
        <v>9.3949640000000004E-3</v>
      </c>
      <c r="F159" s="104">
        <v>0</v>
      </c>
      <c r="G159" s="104">
        <v>4.1354779999999997E-3</v>
      </c>
      <c r="H159" s="104">
        <v>0</v>
      </c>
      <c r="I159" s="104">
        <v>0</v>
      </c>
      <c r="J159" s="104">
        <v>3.8426070000000001E-3</v>
      </c>
      <c r="K159" s="104">
        <v>0</v>
      </c>
      <c r="L159" s="104">
        <v>0</v>
      </c>
      <c r="M159" s="104">
        <v>4.0551500000000004E-3</v>
      </c>
      <c r="N159" s="104">
        <v>0</v>
      </c>
      <c r="O159" s="104">
        <v>0</v>
      </c>
      <c r="P159" s="104">
        <v>0</v>
      </c>
      <c r="Q159" s="104">
        <v>0</v>
      </c>
      <c r="R159" s="104">
        <v>0</v>
      </c>
      <c r="S159" s="104">
        <v>0</v>
      </c>
      <c r="T159" s="104">
        <v>4.288165E-3</v>
      </c>
      <c r="U159" s="104">
        <v>7.0096730000000001E-3</v>
      </c>
      <c r="V159" s="104">
        <v>3.8339149999999998E-3</v>
      </c>
      <c r="W159" s="104">
        <v>0</v>
      </c>
      <c r="X159" s="104">
        <v>0</v>
      </c>
      <c r="Y159" s="104">
        <v>0</v>
      </c>
      <c r="Z159" s="104">
        <v>0</v>
      </c>
      <c r="AA159" s="104" t="s">
        <v>319</v>
      </c>
      <c r="AB159" s="104" t="s">
        <v>417</v>
      </c>
      <c r="AC159" s="104" t="s">
        <v>418</v>
      </c>
      <c r="AD159" s="104" t="s">
        <v>419</v>
      </c>
      <c r="AE159" s="104" t="s">
        <v>497</v>
      </c>
      <c r="AF159" s="104" t="s">
        <v>858</v>
      </c>
      <c r="AG159" s="104" t="s">
        <v>325</v>
      </c>
    </row>
    <row r="160" spans="1:33">
      <c r="A160" s="104" t="s">
        <v>842</v>
      </c>
      <c r="B160" s="104" t="s">
        <v>1427</v>
      </c>
      <c r="C160" s="104">
        <v>8.9742439999999993E-3</v>
      </c>
      <c r="D160" s="104">
        <v>5.596597E-3</v>
      </c>
      <c r="E160" s="104">
        <v>2.8184892999999999E-2</v>
      </c>
      <c r="F160" s="104">
        <v>1.2978585000000001E-2</v>
      </c>
      <c r="G160" s="104">
        <v>0</v>
      </c>
      <c r="H160" s="104">
        <v>0</v>
      </c>
      <c r="I160" s="104">
        <v>0</v>
      </c>
      <c r="J160" s="104">
        <v>0</v>
      </c>
      <c r="K160" s="104">
        <v>0</v>
      </c>
      <c r="L160" s="104">
        <v>0</v>
      </c>
      <c r="M160" s="104">
        <v>0</v>
      </c>
      <c r="N160" s="104">
        <v>0</v>
      </c>
      <c r="O160" s="104">
        <v>0</v>
      </c>
      <c r="P160" s="104">
        <v>0</v>
      </c>
      <c r="Q160" s="104">
        <v>0</v>
      </c>
      <c r="R160" s="104">
        <v>0</v>
      </c>
      <c r="S160" s="104">
        <v>0</v>
      </c>
      <c r="T160" s="104">
        <v>8.5763290000000006E-3</v>
      </c>
      <c r="U160" s="104">
        <v>0</v>
      </c>
      <c r="V160" s="104">
        <v>0</v>
      </c>
      <c r="W160" s="104">
        <v>0</v>
      </c>
      <c r="X160" s="104">
        <v>0</v>
      </c>
      <c r="Y160" s="104">
        <v>0</v>
      </c>
      <c r="Z160" s="104">
        <v>0</v>
      </c>
      <c r="AA160" s="104" t="s">
        <v>319</v>
      </c>
      <c r="AB160" s="104" t="s">
        <v>435</v>
      </c>
      <c r="AC160" s="104" t="s">
        <v>436</v>
      </c>
      <c r="AD160" s="104" t="s">
        <v>437</v>
      </c>
      <c r="AE160" s="104" t="s">
        <v>438</v>
      </c>
      <c r="AF160" s="104" t="s">
        <v>843</v>
      </c>
      <c r="AG160" s="104" t="s">
        <v>325</v>
      </c>
    </row>
    <row r="161" spans="1:33">
      <c r="A161" s="104" t="s">
        <v>804</v>
      </c>
      <c r="B161" s="104" t="s">
        <v>1428</v>
      </c>
      <c r="C161" s="104">
        <v>0</v>
      </c>
      <c r="D161" s="104">
        <v>0</v>
      </c>
      <c r="E161" s="104">
        <v>0</v>
      </c>
      <c r="F161" s="104">
        <v>3.8935756000000002E-2</v>
      </c>
      <c r="G161" s="104">
        <v>0</v>
      </c>
      <c r="H161" s="104">
        <v>0</v>
      </c>
      <c r="I161" s="104">
        <v>0</v>
      </c>
      <c r="J161" s="104">
        <v>0</v>
      </c>
      <c r="K161" s="104">
        <v>0</v>
      </c>
      <c r="L161" s="104">
        <v>0</v>
      </c>
      <c r="M161" s="104">
        <v>0</v>
      </c>
      <c r="N161" s="104">
        <v>0</v>
      </c>
      <c r="O161" s="104">
        <v>0</v>
      </c>
      <c r="P161" s="104">
        <v>0</v>
      </c>
      <c r="Q161" s="104">
        <v>0</v>
      </c>
      <c r="R161" s="104">
        <v>0</v>
      </c>
      <c r="S161" s="104">
        <v>0.100272167</v>
      </c>
      <c r="T161" s="104">
        <v>0.115780446</v>
      </c>
      <c r="U161" s="104">
        <v>9.8135426999999997E-2</v>
      </c>
      <c r="V161" s="104">
        <v>8.8180041000000001E-2</v>
      </c>
      <c r="W161" s="104">
        <v>4.2281510000000003E-3</v>
      </c>
      <c r="X161" s="104">
        <v>0</v>
      </c>
      <c r="Y161" s="104">
        <v>0</v>
      </c>
      <c r="Z161" s="104">
        <v>0</v>
      </c>
      <c r="AA161" s="104" t="s">
        <v>319</v>
      </c>
      <c r="AB161" s="104" t="s">
        <v>417</v>
      </c>
      <c r="AC161" s="104" t="s">
        <v>440</v>
      </c>
      <c r="AD161" s="104" t="s">
        <v>805</v>
      </c>
      <c r="AE161" s="104" t="s">
        <v>806</v>
      </c>
      <c r="AF161" s="104" t="s">
        <v>807</v>
      </c>
      <c r="AG161" s="104" t="s">
        <v>325</v>
      </c>
    </row>
    <row r="162" spans="1:33">
      <c r="A162" s="104" t="s">
        <v>407</v>
      </c>
      <c r="B162" s="104" t="s">
        <v>1429</v>
      </c>
      <c r="C162" s="104">
        <v>0</v>
      </c>
      <c r="D162" s="104">
        <v>0</v>
      </c>
      <c r="E162" s="104">
        <v>0</v>
      </c>
      <c r="F162" s="104">
        <v>1.2978585000000001E-2</v>
      </c>
      <c r="G162" s="104">
        <v>0</v>
      </c>
      <c r="H162" s="104">
        <v>0</v>
      </c>
      <c r="I162" s="104">
        <v>0</v>
      </c>
      <c r="J162" s="104">
        <v>0</v>
      </c>
      <c r="K162" s="104">
        <v>0</v>
      </c>
      <c r="L162" s="104">
        <v>0</v>
      </c>
      <c r="M162" s="104">
        <v>0</v>
      </c>
      <c r="N162" s="104">
        <v>0</v>
      </c>
      <c r="O162" s="104">
        <v>0</v>
      </c>
      <c r="P162" s="104">
        <v>0</v>
      </c>
      <c r="Q162" s="104">
        <v>0</v>
      </c>
      <c r="R162" s="104">
        <v>0</v>
      </c>
      <c r="S162" s="104">
        <v>0.21486893000000001</v>
      </c>
      <c r="T162" s="104">
        <v>0.124356775</v>
      </c>
      <c r="U162" s="104">
        <v>0.154212814</v>
      </c>
      <c r="V162" s="104">
        <v>0.176360081</v>
      </c>
      <c r="W162" s="104">
        <v>0</v>
      </c>
      <c r="X162" s="104">
        <v>4.3660499999999998E-3</v>
      </c>
      <c r="Y162" s="104">
        <v>0</v>
      </c>
      <c r="Z162" s="104">
        <v>0</v>
      </c>
      <c r="AA162" s="104" t="s">
        <v>389</v>
      </c>
      <c r="AB162" s="104" t="s">
        <v>390</v>
      </c>
      <c r="AC162" s="104" t="s">
        <v>408</v>
      </c>
      <c r="AD162" s="104" t="s">
        <v>409</v>
      </c>
      <c r="AE162" s="104" t="s">
        <v>410</v>
      </c>
      <c r="AF162" s="104" t="s">
        <v>411</v>
      </c>
      <c r="AG162" s="104" t="s">
        <v>412</v>
      </c>
    </row>
    <row r="163" spans="1:33">
      <c r="A163" s="104" t="s">
        <v>786</v>
      </c>
      <c r="B163" s="104" t="s">
        <v>1430</v>
      </c>
      <c r="C163" s="104">
        <v>4.4871219999999996E-3</v>
      </c>
      <c r="D163" s="104">
        <v>0</v>
      </c>
      <c r="E163" s="104">
        <v>0</v>
      </c>
      <c r="F163" s="104">
        <v>2.5957171000000001E-2</v>
      </c>
      <c r="G163" s="104">
        <v>0</v>
      </c>
      <c r="H163" s="104">
        <v>0</v>
      </c>
      <c r="I163" s="104">
        <v>0</v>
      </c>
      <c r="J163" s="104">
        <v>0</v>
      </c>
      <c r="K163" s="104">
        <v>0</v>
      </c>
      <c r="L163" s="104">
        <v>0</v>
      </c>
      <c r="M163" s="104">
        <v>0</v>
      </c>
      <c r="N163" s="104">
        <v>0</v>
      </c>
      <c r="O163" s="104">
        <v>0</v>
      </c>
      <c r="P163" s="104">
        <v>0</v>
      </c>
      <c r="Q163" s="104">
        <v>0</v>
      </c>
      <c r="R163" s="104">
        <v>0</v>
      </c>
      <c r="S163" s="104">
        <v>0</v>
      </c>
      <c r="T163" s="104">
        <v>0</v>
      </c>
      <c r="U163" s="104">
        <v>0</v>
      </c>
      <c r="V163" s="104">
        <v>0</v>
      </c>
      <c r="W163" s="104">
        <v>0</v>
      </c>
      <c r="X163" s="104">
        <v>0</v>
      </c>
      <c r="Y163" s="104">
        <v>0</v>
      </c>
      <c r="Z163" s="104">
        <v>0</v>
      </c>
      <c r="AA163" s="104" t="s">
        <v>319</v>
      </c>
      <c r="AB163" s="104" t="s">
        <v>320</v>
      </c>
      <c r="AC163" s="104" t="s">
        <v>354</v>
      </c>
      <c r="AD163" s="104" t="s">
        <v>355</v>
      </c>
      <c r="AE163" s="104" t="s">
        <v>368</v>
      </c>
      <c r="AF163" s="104" t="s">
        <v>677</v>
      </c>
      <c r="AG163" s="104" t="s">
        <v>325</v>
      </c>
    </row>
    <row r="164" spans="1:33">
      <c r="A164" s="104" t="s">
        <v>747</v>
      </c>
      <c r="B164" s="104" t="s">
        <v>1431</v>
      </c>
      <c r="C164" s="104">
        <v>1.3461366000000001E-2</v>
      </c>
      <c r="D164" s="104">
        <v>3.3579584000000003E-2</v>
      </c>
      <c r="E164" s="104">
        <v>9.3949640000000004E-3</v>
      </c>
      <c r="F164" s="104">
        <v>3.8935756000000002E-2</v>
      </c>
      <c r="G164" s="104">
        <v>1.6541912999999998E-2</v>
      </c>
      <c r="H164" s="104">
        <v>1.9950124999999999E-2</v>
      </c>
      <c r="I164" s="104">
        <v>9.2609739999999999E-3</v>
      </c>
      <c r="J164" s="104">
        <v>1.5370427000000001E-2</v>
      </c>
      <c r="K164" s="104">
        <v>2.7340546E-2</v>
      </c>
      <c r="L164" s="104">
        <v>2.2256017999999999E-2</v>
      </c>
      <c r="M164" s="104">
        <v>5.2716950999999998E-2</v>
      </c>
      <c r="N164" s="104">
        <v>2.9279362E-2</v>
      </c>
      <c r="O164" s="104">
        <v>0</v>
      </c>
      <c r="P164" s="104">
        <v>0</v>
      </c>
      <c r="Q164" s="104">
        <v>0</v>
      </c>
      <c r="R164" s="104">
        <v>0</v>
      </c>
      <c r="S164" s="104">
        <v>4.7748651000000003E-2</v>
      </c>
      <c r="T164" s="104">
        <v>2.5728988000000001E-2</v>
      </c>
      <c r="U164" s="104">
        <v>6.308706E-2</v>
      </c>
      <c r="V164" s="104">
        <v>5.3674806999999998E-2</v>
      </c>
      <c r="W164" s="104">
        <v>0</v>
      </c>
      <c r="X164" s="104">
        <v>0</v>
      </c>
      <c r="Y164" s="104">
        <v>0</v>
      </c>
      <c r="Z164" s="104">
        <v>0</v>
      </c>
      <c r="AA164" s="104" t="s">
        <v>319</v>
      </c>
      <c r="AB164" s="104" t="s">
        <v>417</v>
      </c>
      <c r="AC164" s="104" t="s">
        <v>418</v>
      </c>
      <c r="AD164" s="104" t="s">
        <v>604</v>
      </c>
      <c r="AE164" s="104" t="s">
        <v>605</v>
      </c>
      <c r="AF164" s="104" t="s">
        <v>606</v>
      </c>
      <c r="AG164" s="104" t="s">
        <v>325</v>
      </c>
    </row>
    <row r="165" spans="1:33">
      <c r="A165" s="104" t="s">
        <v>1135</v>
      </c>
      <c r="B165" s="104" t="s">
        <v>1432</v>
      </c>
      <c r="C165" s="104">
        <v>4.4871219999999996E-3</v>
      </c>
      <c r="D165" s="104">
        <v>0</v>
      </c>
      <c r="E165" s="104">
        <v>0</v>
      </c>
      <c r="F165" s="104">
        <v>2.5957171000000001E-2</v>
      </c>
      <c r="G165" s="104">
        <v>0</v>
      </c>
      <c r="H165" s="104">
        <v>4.9875309999999999E-3</v>
      </c>
      <c r="I165" s="104">
        <v>4.630487E-3</v>
      </c>
      <c r="J165" s="104">
        <v>7.6852140000000001E-3</v>
      </c>
      <c r="K165" s="104">
        <v>7.8115850000000002E-3</v>
      </c>
      <c r="L165" s="104">
        <v>3.7093360000000001E-3</v>
      </c>
      <c r="M165" s="104">
        <v>4.0551500000000004E-3</v>
      </c>
      <c r="N165" s="104">
        <v>0</v>
      </c>
      <c r="O165" s="104">
        <v>0</v>
      </c>
      <c r="P165" s="104">
        <v>0</v>
      </c>
      <c r="Q165" s="104">
        <v>0</v>
      </c>
      <c r="R165" s="104">
        <v>0</v>
      </c>
      <c r="S165" s="104">
        <v>0</v>
      </c>
      <c r="T165" s="104">
        <v>0</v>
      </c>
      <c r="U165" s="104">
        <v>0</v>
      </c>
      <c r="V165" s="104">
        <v>0</v>
      </c>
      <c r="W165" s="104">
        <v>0</v>
      </c>
      <c r="X165" s="104">
        <v>0</v>
      </c>
      <c r="Y165" s="104">
        <v>0</v>
      </c>
      <c r="Z165" s="104">
        <v>0</v>
      </c>
      <c r="AA165" s="104" t="s">
        <v>389</v>
      </c>
      <c r="AB165" s="104" t="s">
        <v>1136</v>
      </c>
      <c r="AC165" s="104" t="s">
        <v>1137</v>
      </c>
      <c r="AD165" s="104"/>
      <c r="AE165" s="104"/>
      <c r="AF165" s="104"/>
      <c r="AG165" s="104"/>
    </row>
    <row r="166" spans="1:33">
      <c r="A166" s="104" t="s">
        <v>862</v>
      </c>
      <c r="B166" s="104" t="s">
        <v>1433</v>
      </c>
      <c r="C166" s="104">
        <v>3.1409854000000001E-2</v>
      </c>
      <c r="D166" s="104">
        <v>3.3579584000000003E-2</v>
      </c>
      <c r="E166" s="104">
        <v>4.6974821E-2</v>
      </c>
      <c r="F166" s="104">
        <v>3.8935756000000002E-2</v>
      </c>
      <c r="G166" s="104">
        <v>1.6541912999999998E-2</v>
      </c>
      <c r="H166" s="104">
        <v>1.9950124999999999E-2</v>
      </c>
      <c r="I166" s="104">
        <v>2.7782923000000001E-2</v>
      </c>
      <c r="J166" s="104">
        <v>1.5370427000000001E-2</v>
      </c>
      <c r="K166" s="104">
        <v>2.7340546E-2</v>
      </c>
      <c r="L166" s="104">
        <v>5.1930709999999998E-2</v>
      </c>
      <c r="M166" s="104">
        <v>2.0275749999999999E-2</v>
      </c>
      <c r="N166" s="104">
        <v>4.0259122000000001E-2</v>
      </c>
      <c r="O166" s="104">
        <v>0</v>
      </c>
      <c r="P166" s="104">
        <v>0</v>
      </c>
      <c r="Q166" s="104">
        <v>0</v>
      </c>
      <c r="R166" s="104">
        <v>0</v>
      </c>
      <c r="S166" s="104">
        <v>0</v>
      </c>
      <c r="T166" s="104">
        <v>0</v>
      </c>
      <c r="U166" s="104">
        <v>0</v>
      </c>
      <c r="V166" s="104">
        <v>0</v>
      </c>
      <c r="W166" s="104">
        <v>0</v>
      </c>
      <c r="X166" s="104">
        <v>0</v>
      </c>
      <c r="Y166" s="104">
        <v>0</v>
      </c>
      <c r="Z166" s="104">
        <v>0</v>
      </c>
      <c r="AA166" s="104" t="s">
        <v>319</v>
      </c>
      <c r="AB166" s="104" t="s">
        <v>576</v>
      </c>
      <c r="AC166" s="104" t="s">
        <v>577</v>
      </c>
      <c r="AD166" s="104" t="s">
        <v>749</v>
      </c>
      <c r="AE166" s="104" t="s">
        <v>750</v>
      </c>
      <c r="AF166" s="104" t="s">
        <v>375</v>
      </c>
      <c r="AG166" s="104" t="s">
        <v>325</v>
      </c>
    </row>
    <row r="167" spans="1:33">
      <c r="A167" s="104" t="s">
        <v>738</v>
      </c>
      <c r="B167" s="104" t="s">
        <v>1434</v>
      </c>
      <c r="C167" s="104">
        <v>8.9742439999999993E-3</v>
      </c>
      <c r="D167" s="104">
        <v>2.7982986000000001E-2</v>
      </c>
      <c r="E167" s="104">
        <v>2.3487411E-2</v>
      </c>
      <c r="F167" s="104">
        <v>2.5957171000000001E-2</v>
      </c>
      <c r="G167" s="104">
        <v>4.1354779999999997E-3</v>
      </c>
      <c r="H167" s="104">
        <v>4.9875309999999999E-3</v>
      </c>
      <c r="I167" s="104">
        <v>9.2609739999999999E-3</v>
      </c>
      <c r="J167" s="104">
        <v>3.8426070000000001E-3</v>
      </c>
      <c r="K167" s="104">
        <v>3.9057919999999999E-3</v>
      </c>
      <c r="L167" s="104">
        <v>7.4186729999999998E-3</v>
      </c>
      <c r="M167" s="104">
        <v>1.216545E-2</v>
      </c>
      <c r="N167" s="104">
        <v>3.6599200000000001E-3</v>
      </c>
      <c r="O167" s="104">
        <v>0</v>
      </c>
      <c r="P167" s="104">
        <v>0</v>
      </c>
      <c r="Q167" s="104">
        <v>0</v>
      </c>
      <c r="R167" s="104">
        <v>0</v>
      </c>
      <c r="S167" s="104">
        <v>4.7748649999999997E-3</v>
      </c>
      <c r="T167" s="104">
        <v>8.5763290000000006E-3</v>
      </c>
      <c r="U167" s="104">
        <v>0</v>
      </c>
      <c r="V167" s="104">
        <v>0</v>
      </c>
      <c r="W167" s="104">
        <v>0</v>
      </c>
      <c r="X167" s="104">
        <v>0</v>
      </c>
      <c r="Y167" s="104">
        <v>0</v>
      </c>
      <c r="Z167" s="104">
        <v>0</v>
      </c>
      <c r="AA167" s="104" t="s">
        <v>319</v>
      </c>
      <c r="AB167" s="104" t="s">
        <v>503</v>
      </c>
      <c r="AC167" s="104" t="s">
        <v>504</v>
      </c>
      <c r="AD167" s="104" t="s">
        <v>505</v>
      </c>
      <c r="AE167" s="104" t="s">
        <v>506</v>
      </c>
      <c r="AF167" s="104" t="s">
        <v>375</v>
      </c>
      <c r="AG167" s="104" t="s">
        <v>325</v>
      </c>
    </row>
    <row r="168" spans="1:33">
      <c r="A168" s="104" t="s">
        <v>847</v>
      </c>
      <c r="B168" s="104" t="s">
        <v>1435</v>
      </c>
      <c r="C168" s="104">
        <v>0</v>
      </c>
      <c r="D168" s="104">
        <v>1.1193195E-2</v>
      </c>
      <c r="E168" s="104">
        <v>0</v>
      </c>
      <c r="F168" s="104">
        <v>1.2978585000000001E-2</v>
      </c>
      <c r="G168" s="104">
        <v>0</v>
      </c>
      <c r="H168" s="104">
        <v>0</v>
      </c>
      <c r="I168" s="104">
        <v>0</v>
      </c>
      <c r="J168" s="104">
        <v>0</v>
      </c>
      <c r="K168" s="104">
        <v>0</v>
      </c>
      <c r="L168" s="104">
        <v>0</v>
      </c>
      <c r="M168" s="104">
        <v>0</v>
      </c>
      <c r="N168" s="104">
        <v>0</v>
      </c>
      <c r="O168" s="104">
        <v>0</v>
      </c>
      <c r="P168" s="104">
        <v>0</v>
      </c>
      <c r="Q168" s="104">
        <v>0</v>
      </c>
      <c r="R168" s="104">
        <v>0</v>
      </c>
      <c r="S168" s="104">
        <v>9.5497302000000006E-2</v>
      </c>
      <c r="T168" s="104">
        <v>0.111492281</v>
      </c>
      <c r="U168" s="104">
        <v>5.6077386999999999E-2</v>
      </c>
      <c r="V168" s="104">
        <v>9.5847870000000002E-2</v>
      </c>
      <c r="W168" s="104">
        <v>0</v>
      </c>
      <c r="X168" s="104">
        <v>0</v>
      </c>
      <c r="Y168" s="104">
        <v>0</v>
      </c>
      <c r="Z168" s="104">
        <v>0</v>
      </c>
      <c r="AA168" s="104" t="s">
        <v>319</v>
      </c>
      <c r="AB168" s="104" t="s">
        <v>576</v>
      </c>
      <c r="AC168" s="104" t="s">
        <v>577</v>
      </c>
      <c r="AD168" s="104" t="s">
        <v>749</v>
      </c>
      <c r="AE168" s="104" t="s">
        <v>750</v>
      </c>
      <c r="AF168" s="104" t="s">
        <v>375</v>
      </c>
      <c r="AG168" s="104" t="s">
        <v>325</v>
      </c>
    </row>
    <row r="169" spans="1:33">
      <c r="A169" s="104" t="s">
        <v>712</v>
      </c>
      <c r="B169" s="104" t="s">
        <v>1436</v>
      </c>
      <c r="C169" s="104">
        <v>0</v>
      </c>
      <c r="D169" s="104">
        <v>0</v>
      </c>
      <c r="E169" s="104">
        <v>9.3949640000000004E-3</v>
      </c>
      <c r="F169" s="104">
        <v>0</v>
      </c>
      <c r="G169" s="104">
        <v>4.1354779999999997E-3</v>
      </c>
      <c r="H169" s="104">
        <v>0</v>
      </c>
      <c r="I169" s="104">
        <v>0</v>
      </c>
      <c r="J169" s="104">
        <v>0</v>
      </c>
      <c r="K169" s="104">
        <v>0</v>
      </c>
      <c r="L169" s="104">
        <v>3.7093360000000001E-3</v>
      </c>
      <c r="M169" s="104">
        <v>4.0551500000000004E-3</v>
      </c>
      <c r="N169" s="104">
        <v>1.0979760999999999E-2</v>
      </c>
      <c r="O169" s="104">
        <v>0</v>
      </c>
      <c r="P169" s="104">
        <v>0</v>
      </c>
      <c r="Q169" s="104">
        <v>0</v>
      </c>
      <c r="R169" s="104">
        <v>0</v>
      </c>
      <c r="S169" s="104">
        <v>0</v>
      </c>
      <c r="T169" s="104">
        <v>0</v>
      </c>
      <c r="U169" s="104">
        <v>0</v>
      </c>
      <c r="V169" s="104">
        <v>3.8339149999999998E-3</v>
      </c>
      <c r="W169" s="104">
        <v>0</v>
      </c>
      <c r="X169" s="104">
        <v>0</v>
      </c>
      <c r="Y169" s="104">
        <v>0</v>
      </c>
      <c r="Z169" s="104">
        <v>0</v>
      </c>
      <c r="AA169" s="104" t="s">
        <v>319</v>
      </c>
      <c r="AB169" s="104" t="s">
        <v>320</v>
      </c>
      <c r="AC169" s="104" t="s">
        <v>354</v>
      </c>
      <c r="AD169" s="104" t="s">
        <v>713</v>
      </c>
      <c r="AE169" s="104" t="s">
        <v>481</v>
      </c>
      <c r="AF169" s="104" t="s">
        <v>476</v>
      </c>
      <c r="AG169" s="104" t="s">
        <v>325</v>
      </c>
    </row>
    <row r="170" spans="1:33">
      <c r="A170" s="104" t="s">
        <v>1185</v>
      </c>
      <c r="B170" s="104" t="s">
        <v>1437</v>
      </c>
      <c r="C170" s="104">
        <v>0</v>
      </c>
      <c r="D170" s="104">
        <v>0</v>
      </c>
      <c r="E170" s="104">
        <v>0</v>
      </c>
      <c r="F170" s="104">
        <v>0</v>
      </c>
      <c r="G170" s="104">
        <v>0</v>
      </c>
      <c r="H170" s="104">
        <v>0</v>
      </c>
      <c r="I170" s="104">
        <v>0</v>
      </c>
      <c r="J170" s="104">
        <v>0</v>
      </c>
      <c r="K170" s="104">
        <v>0</v>
      </c>
      <c r="L170" s="104">
        <v>0</v>
      </c>
      <c r="M170" s="104">
        <v>0</v>
      </c>
      <c r="N170" s="104">
        <v>0</v>
      </c>
      <c r="O170" s="104">
        <v>0</v>
      </c>
      <c r="P170" s="104">
        <v>0</v>
      </c>
      <c r="Q170" s="104">
        <v>0</v>
      </c>
      <c r="R170" s="104">
        <v>0</v>
      </c>
      <c r="S170" s="104">
        <v>0</v>
      </c>
      <c r="T170" s="104">
        <v>0</v>
      </c>
      <c r="U170" s="104">
        <v>0</v>
      </c>
      <c r="V170" s="104">
        <v>0</v>
      </c>
      <c r="W170" s="104">
        <v>0</v>
      </c>
      <c r="X170" s="104">
        <v>0</v>
      </c>
      <c r="Y170" s="104">
        <v>0</v>
      </c>
      <c r="Z170" s="104">
        <v>0</v>
      </c>
      <c r="AA170" s="104" t="s">
        <v>319</v>
      </c>
      <c r="AB170" s="104" t="s">
        <v>327</v>
      </c>
      <c r="AC170" s="104" t="s">
        <v>1037</v>
      </c>
      <c r="AD170" s="104" t="s">
        <v>1139</v>
      </c>
      <c r="AE170" s="104" t="s">
        <v>1140</v>
      </c>
      <c r="AF170" s="104" t="s">
        <v>476</v>
      </c>
      <c r="AG170" s="104" t="s">
        <v>325</v>
      </c>
    </row>
    <row r="171" spans="1:33">
      <c r="A171" s="104" t="s">
        <v>888</v>
      </c>
      <c r="B171" s="104" t="s">
        <v>1438</v>
      </c>
      <c r="C171" s="104">
        <v>1.7948487999999999E-2</v>
      </c>
      <c r="D171" s="104">
        <v>3.3579584000000003E-2</v>
      </c>
      <c r="E171" s="104">
        <v>3.2882374999999998E-2</v>
      </c>
      <c r="F171" s="104">
        <v>2.5957171000000001E-2</v>
      </c>
      <c r="G171" s="104">
        <v>2.8948347999999999E-2</v>
      </c>
      <c r="H171" s="104">
        <v>1.4962593999999999E-2</v>
      </c>
      <c r="I171" s="104">
        <v>1.8521948999999999E-2</v>
      </c>
      <c r="J171" s="104">
        <v>2.6898248E-2</v>
      </c>
      <c r="K171" s="104">
        <v>2.3434753999999999E-2</v>
      </c>
      <c r="L171" s="104">
        <v>2.5965354999999999E-2</v>
      </c>
      <c r="M171" s="104">
        <v>4.0551499999999997E-2</v>
      </c>
      <c r="N171" s="104">
        <v>4.0259122000000001E-2</v>
      </c>
      <c r="O171" s="104">
        <v>0</v>
      </c>
      <c r="P171" s="104">
        <v>0</v>
      </c>
      <c r="Q171" s="104">
        <v>0</v>
      </c>
      <c r="R171" s="104">
        <v>0</v>
      </c>
      <c r="S171" s="104">
        <v>0</v>
      </c>
      <c r="T171" s="104">
        <v>0</v>
      </c>
      <c r="U171" s="104">
        <v>0</v>
      </c>
      <c r="V171" s="104">
        <v>0</v>
      </c>
      <c r="W171" s="104">
        <v>0</v>
      </c>
      <c r="X171" s="104">
        <v>0</v>
      </c>
      <c r="Y171" s="104">
        <v>0</v>
      </c>
      <c r="Z171" s="104">
        <v>0</v>
      </c>
      <c r="AA171" s="104" t="s">
        <v>319</v>
      </c>
      <c r="AB171" s="104" t="s">
        <v>576</v>
      </c>
      <c r="AC171" s="104" t="s">
        <v>577</v>
      </c>
      <c r="AD171" s="104" t="s">
        <v>578</v>
      </c>
      <c r="AE171" s="104" t="s">
        <v>579</v>
      </c>
      <c r="AF171" s="104" t="s">
        <v>375</v>
      </c>
      <c r="AG171" s="104" t="s">
        <v>325</v>
      </c>
    </row>
    <row r="172" spans="1:33">
      <c r="A172" s="104" t="s">
        <v>398</v>
      </c>
      <c r="B172" s="104" t="s">
        <v>1439</v>
      </c>
      <c r="C172" s="104">
        <v>0</v>
      </c>
      <c r="D172" s="104">
        <v>0</v>
      </c>
      <c r="E172" s="104">
        <v>0</v>
      </c>
      <c r="F172" s="104">
        <v>0</v>
      </c>
      <c r="G172" s="104">
        <v>6.2032174000000002E-2</v>
      </c>
      <c r="H172" s="104">
        <v>9.9750619999999998E-3</v>
      </c>
      <c r="I172" s="104">
        <v>0.15280607500000001</v>
      </c>
      <c r="J172" s="104">
        <v>7.6852140000000001E-3</v>
      </c>
      <c r="K172" s="104">
        <v>0.121079561</v>
      </c>
      <c r="L172" s="104">
        <v>0.118698765</v>
      </c>
      <c r="M172" s="104">
        <v>0.12976480100000001</v>
      </c>
      <c r="N172" s="104">
        <v>0.131757128</v>
      </c>
      <c r="O172" s="104">
        <v>5.6751128079999997</v>
      </c>
      <c r="P172" s="104">
        <v>5.7659669500000001</v>
      </c>
      <c r="Q172" s="104">
        <v>4.9951503390000003</v>
      </c>
      <c r="R172" s="104">
        <v>7.7639602439999997</v>
      </c>
      <c r="S172" s="104">
        <v>4.7748649999999997E-3</v>
      </c>
      <c r="T172" s="104">
        <v>4.288165E-3</v>
      </c>
      <c r="U172" s="104">
        <v>0</v>
      </c>
      <c r="V172" s="104">
        <v>1.5335659E-2</v>
      </c>
      <c r="W172" s="104">
        <v>0</v>
      </c>
      <c r="X172" s="104">
        <v>0</v>
      </c>
      <c r="Y172" s="104">
        <v>0</v>
      </c>
      <c r="Z172" s="104">
        <v>4.4708719999999999E-3</v>
      </c>
      <c r="AA172" s="104" t="s">
        <v>319</v>
      </c>
      <c r="AB172" s="104" t="s">
        <v>320</v>
      </c>
      <c r="AC172" s="104" t="s">
        <v>321</v>
      </c>
      <c r="AD172" s="104" t="s">
        <v>322</v>
      </c>
      <c r="AE172" s="104" t="s">
        <v>323</v>
      </c>
      <c r="AF172" s="104" t="s">
        <v>324</v>
      </c>
      <c r="AG172" s="104" t="s">
        <v>399</v>
      </c>
    </row>
    <row r="173" spans="1:33">
      <c r="A173" s="104" t="s">
        <v>566</v>
      </c>
      <c r="B173" s="104" t="s">
        <v>1440</v>
      </c>
      <c r="C173" s="104">
        <v>0.25127883000000001</v>
      </c>
      <c r="D173" s="104">
        <v>0.26863666899999999</v>
      </c>
      <c r="E173" s="104">
        <v>0.25366403599999998</v>
      </c>
      <c r="F173" s="104">
        <v>0.25957170699999998</v>
      </c>
      <c r="G173" s="104">
        <v>1.6541912999999998E-2</v>
      </c>
      <c r="H173" s="104">
        <v>2.4937655999999999E-2</v>
      </c>
      <c r="I173" s="104">
        <v>6.0196332999999998E-2</v>
      </c>
      <c r="J173" s="104">
        <v>4.9953889000000001E-2</v>
      </c>
      <c r="K173" s="104">
        <v>6.6398469000000002E-2</v>
      </c>
      <c r="L173" s="104">
        <v>5.1930709999999998E-2</v>
      </c>
      <c r="M173" s="104">
        <v>4.8661799999999998E-2</v>
      </c>
      <c r="N173" s="104">
        <v>5.1238882999999999E-2</v>
      </c>
      <c r="O173" s="104">
        <v>4.3387709999999999E-3</v>
      </c>
      <c r="P173" s="104">
        <v>0</v>
      </c>
      <c r="Q173" s="104">
        <v>0</v>
      </c>
      <c r="R173" s="104">
        <v>0</v>
      </c>
      <c r="S173" s="104">
        <v>0</v>
      </c>
      <c r="T173" s="104">
        <v>4.288165E-3</v>
      </c>
      <c r="U173" s="104">
        <v>0</v>
      </c>
      <c r="V173" s="104">
        <v>0</v>
      </c>
      <c r="W173" s="104">
        <v>0</v>
      </c>
      <c r="X173" s="104">
        <v>4.3660499999999998E-3</v>
      </c>
      <c r="Y173" s="104">
        <v>0</v>
      </c>
      <c r="Z173" s="104">
        <v>0</v>
      </c>
      <c r="AA173" s="104" t="s">
        <v>319</v>
      </c>
      <c r="AB173" s="104" t="s">
        <v>320</v>
      </c>
      <c r="AC173" s="104" t="s">
        <v>321</v>
      </c>
      <c r="AD173" s="104" t="s">
        <v>322</v>
      </c>
      <c r="AE173" s="104" t="s">
        <v>323</v>
      </c>
      <c r="AF173" s="104" t="s">
        <v>324</v>
      </c>
      <c r="AG173" s="104"/>
    </row>
    <row r="174" spans="1:33">
      <c r="A174" s="104" t="s">
        <v>955</v>
      </c>
      <c r="B174" s="104" t="s">
        <v>1441</v>
      </c>
      <c r="C174" s="104">
        <v>1.3461366000000001E-2</v>
      </c>
      <c r="D174" s="104">
        <v>1.1193195E-2</v>
      </c>
      <c r="E174" s="104">
        <v>9.3949640000000004E-3</v>
      </c>
      <c r="F174" s="104">
        <v>1.2978585000000001E-2</v>
      </c>
      <c r="G174" s="104">
        <v>8.2709570000000007E-3</v>
      </c>
      <c r="H174" s="104">
        <v>9.9750619999999998E-3</v>
      </c>
      <c r="I174" s="104">
        <v>0</v>
      </c>
      <c r="J174" s="104">
        <v>3.8426070000000001E-3</v>
      </c>
      <c r="K174" s="104">
        <v>7.8115850000000002E-3</v>
      </c>
      <c r="L174" s="104">
        <v>2.5965354999999999E-2</v>
      </c>
      <c r="M174" s="104">
        <v>1.216545E-2</v>
      </c>
      <c r="N174" s="104">
        <v>7.3198400000000002E-3</v>
      </c>
      <c r="O174" s="104">
        <v>0</v>
      </c>
      <c r="P174" s="104">
        <v>0</v>
      </c>
      <c r="Q174" s="104">
        <v>1.2124151E-2</v>
      </c>
      <c r="R174" s="104">
        <v>4.8014599999999996E-3</v>
      </c>
      <c r="S174" s="104">
        <v>3.3424056000000001E-2</v>
      </c>
      <c r="T174" s="104">
        <v>1.2864494000000001E-2</v>
      </c>
      <c r="U174" s="104">
        <v>1.4019347E-2</v>
      </c>
      <c r="V174" s="104">
        <v>1.9169574000000002E-2</v>
      </c>
      <c r="W174" s="104">
        <v>0</v>
      </c>
      <c r="X174" s="104">
        <v>0</v>
      </c>
      <c r="Y174" s="104">
        <v>0</v>
      </c>
      <c r="Z174" s="104">
        <v>0</v>
      </c>
      <c r="AA174" s="104" t="s">
        <v>319</v>
      </c>
      <c r="AB174" s="104" t="s">
        <v>320</v>
      </c>
      <c r="AC174" s="104" t="s">
        <v>354</v>
      </c>
      <c r="AD174" s="104" t="s">
        <v>355</v>
      </c>
      <c r="AE174" s="104" t="s">
        <v>692</v>
      </c>
      <c r="AF174" s="104" t="s">
        <v>956</v>
      </c>
      <c r="AG174" s="104"/>
    </row>
    <row r="175" spans="1:33">
      <c r="A175" s="104" t="s">
        <v>923</v>
      </c>
      <c r="B175" s="104" t="s">
        <v>1442</v>
      </c>
      <c r="C175" s="104">
        <v>1.7948487999999999E-2</v>
      </c>
      <c r="D175" s="104">
        <v>0</v>
      </c>
      <c r="E175" s="104">
        <v>9.3949640000000004E-3</v>
      </c>
      <c r="F175" s="104">
        <v>2.5957171000000001E-2</v>
      </c>
      <c r="G175" s="104">
        <v>0</v>
      </c>
      <c r="H175" s="104">
        <v>0</v>
      </c>
      <c r="I175" s="104">
        <v>0</v>
      </c>
      <c r="J175" s="104">
        <v>0</v>
      </c>
      <c r="K175" s="104">
        <v>0</v>
      </c>
      <c r="L175" s="104">
        <v>3.7093360000000001E-3</v>
      </c>
      <c r="M175" s="104">
        <v>0</v>
      </c>
      <c r="N175" s="104">
        <v>0</v>
      </c>
      <c r="O175" s="104">
        <v>0</v>
      </c>
      <c r="P175" s="104">
        <v>0</v>
      </c>
      <c r="Q175" s="104">
        <v>0</v>
      </c>
      <c r="R175" s="104">
        <v>0</v>
      </c>
      <c r="S175" s="104">
        <v>0</v>
      </c>
      <c r="T175" s="104">
        <v>0</v>
      </c>
      <c r="U175" s="104">
        <v>0</v>
      </c>
      <c r="V175" s="104">
        <v>0</v>
      </c>
      <c r="W175" s="104">
        <v>0</v>
      </c>
      <c r="X175" s="104">
        <v>0</v>
      </c>
      <c r="Y175" s="104">
        <v>8.8362639999999999E-3</v>
      </c>
      <c r="Z175" s="104">
        <v>0</v>
      </c>
      <c r="AA175" s="104" t="s">
        <v>319</v>
      </c>
      <c r="AB175" s="104" t="s">
        <v>320</v>
      </c>
      <c r="AC175" s="104" t="s">
        <v>354</v>
      </c>
      <c r="AD175" s="104" t="s">
        <v>355</v>
      </c>
      <c r="AE175" s="104" t="s">
        <v>818</v>
      </c>
      <c r="AF175" s="104" t="s">
        <v>819</v>
      </c>
      <c r="AG175" s="104" t="s">
        <v>325</v>
      </c>
    </row>
    <row r="176" spans="1:33">
      <c r="A176" s="104" t="s">
        <v>1065</v>
      </c>
      <c r="B176" s="104" t="s">
        <v>1443</v>
      </c>
      <c r="C176" s="104">
        <v>0</v>
      </c>
      <c r="D176" s="104">
        <v>0</v>
      </c>
      <c r="E176" s="104">
        <v>0</v>
      </c>
      <c r="F176" s="104">
        <v>0</v>
      </c>
      <c r="G176" s="104">
        <v>0</v>
      </c>
      <c r="H176" s="104">
        <v>0</v>
      </c>
      <c r="I176" s="104">
        <v>0</v>
      </c>
      <c r="J176" s="104">
        <v>0</v>
      </c>
      <c r="K176" s="104">
        <v>0</v>
      </c>
      <c r="L176" s="104">
        <v>0</v>
      </c>
      <c r="M176" s="104">
        <v>0</v>
      </c>
      <c r="N176" s="104">
        <v>0</v>
      </c>
      <c r="O176" s="104">
        <v>0</v>
      </c>
      <c r="P176" s="104">
        <v>0</v>
      </c>
      <c r="Q176" s="104">
        <v>0</v>
      </c>
      <c r="R176" s="104">
        <v>0</v>
      </c>
      <c r="S176" s="104">
        <v>4.7748651000000003E-2</v>
      </c>
      <c r="T176" s="104">
        <v>3.0017153000000001E-2</v>
      </c>
      <c r="U176" s="104">
        <v>1.4019347E-2</v>
      </c>
      <c r="V176" s="104">
        <v>2.6837403999999999E-2</v>
      </c>
      <c r="W176" s="104">
        <v>0</v>
      </c>
      <c r="X176" s="104">
        <v>0</v>
      </c>
      <c r="Y176" s="104">
        <v>0</v>
      </c>
      <c r="Z176" s="104">
        <v>0</v>
      </c>
      <c r="AA176" s="104" t="s">
        <v>319</v>
      </c>
      <c r="AB176" s="104" t="s">
        <v>320</v>
      </c>
      <c r="AC176" s="104" t="s">
        <v>354</v>
      </c>
      <c r="AD176" s="104" t="s">
        <v>355</v>
      </c>
      <c r="AE176" s="104" t="s">
        <v>356</v>
      </c>
      <c r="AF176" s="104" t="s">
        <v>357</v>
      </c>
      <c r="AG176" s="104" t="s">
        <v>325</v>
      </c>
    </row>
    <row r="177" spans="1:33">
      <c r="A177" s="104" t="s">
        <v>957</v>
      </c>
      <c r="B177" s="104" t="s">
        <v>1444</v>
      </c>
      <c r="C177" s="104">
        <v>8.9742439999999993E-3</v>
      </c>
      <c r="D177" s="104">
        <v>1.6789792000000001E-2</v>
      </c>
      <c r="E177" s="104">
        <v>9.3949640000000004E-3</v>
      </c>
      <c r="F177" s="104">
        <v>1.2978585000000001E-2</v>
      </c>
      <c r="G177" s="104">
        <v>2.0677391E-2</v>
      </c>
      <c r="H177" s="104">
        <v>3.9900248999999999E-2</v>
      </c>
      <c r="I177" s="104">
        <v>1.8521948999999999E-2</v>
      </c>
      <c r="J177" s="104">
        <v>1.5370427000000001E-2</v>
      </c>
      <c r="K177" s="104">
        <v>2.3434753999999999E-2</v>
      </c>
      <c r="L177" s="104">
        <v>4.0802699999999997E-2</v>
      </c>
      <c r="M177" s="104">
        <v>1.6220600000000002E-2</v>
      </c>
      <c r="N177" s="104">
        <v>2.5619441E-2</v>
      </c>
      <c r="O177" s="104">
        <v>0</v>
      </c>
      <c r="P177" s="104">
        <v>0</v>
      </c>
      <c r="Q177" s="104">
        <v>0</v>
      </c>
      <c r="R177" s="104">
        <v>0</v>
      </c>
      <c r="S177" s="104">
        <v>0</v>
      </c>
      <c r="T177" s="104">
        <v>0</v>
      </c>
      <c r="U177" s="104">
        <v>0</v>
      </c>
      <c r="V177" s="104">
        <v>0</v>
      </c>
      <c r="W177" s="104">
        <v>0</v>
      </c>
      <c r="X177" s="104">
        <v>0</v>
      </c>
      <c r="Y177" s="104">
        <v>0</v>
      </c>
      <c r="Z177" s="104">
        <v>0</v>
      </c>
      <c r="AA177" s="104" t="s">
        <v>319</v>
      </c>
      <c r="AB177" s="104" t="s">
        <v>576</v>
      </c>
      <c r="AC177" s="104" t="s">
        <v>577</v>
      </c>
      <c r="AD177" s="104" t="s">
        <v>749</v>
      </c>
      <c r="AE177" s="104" t="s">
        <v>750</v>
      </c>
      <c r="AF177" s="104" t="s">
        <v>958</v>
      </c>
      <c r="AG177" s="104"/>
    </row>
    <row r="178" spans="1:33">
      <c r="A178" s="104" t="s">
        <v>816</v>
      </c>
      <c r="B178" s="104" t="s">
        <v>1445</v>
      </c>
      <c r="C178" s="104">
        <v>0</v>
      </c>
      <c r="D178" s="104">
        <v>0</v>
      </c>
      <c r="E178" s="104">
        <v>0</v>
      </c>
      <c r="F178" s="104">
        <v>0</v>
      </c>
      <c r="G178" s="104">
        <v>0</v>
      </c>
      <c r="H178" s="104">
        <v>0</v>
      </c>
      <c r="I178" s="104">
        <v>0</v>
      </c>
      <c r="J178" s="104">
        <v>0</v>
      </c>
      <c r="K178" s="104">
        <v>0</v>
      </c>
      <c r="L178" s="104">
        <v>0</v>
      </c>
      <c r="M178" s="104">
        <v>0</v>
      </c>
      <c r="N178" s="104">
        <v>0</v>
      </c>
      <c r="O178" s="104">
        <v>0</v>
      </c>
      <c r="P178" s="104">
        <v>0</v>
      </c>
      <c r="Q178" s="104">
        <v>0</v>
      </c>
      <c r="R178" s="104">
        <v>0</v>
      </c>
      <c r="S178" s="104">
        <v>2.8649191000000001E-2</v>
      </c>
      <c r="T178" s="104">
        <v>3.8593481999999998E-2</v>
      </c>
      <c r="U178" s="104">
        <v>1.4019347E-2</v>
      </c>
      <c r="V178" s="104">
        <v>3.8339148000000003E-2</v>
      </c>
      <c r="W178" s="104">
        <v>0</v>
      </c>
      <c r="X178" s="104">
        <v>0</v>
      </c>
      <c r="Y178" s="104">
        <v>0</v>
      </c>
      <c r="Z178" s="104">
        <v>0</v>
      </c>
      <c r="AA178" s="104" t="s">
        <v>319</v>
      </c>
      <c r="AB178" s="104" t="s">
        <v>320</v>
      </c>
      <c r="AC178" s="104" t="s">
        <v>354</v>
      </c>
      <c r="AD178" s="104" t="s">
        <v>355</v>
      </c>
      <c r="AE178" s="104" t="s">
        <v>692</v>
      </c>
      <c r="AF178" s="104" t="s">
        <v>763</v>
      </c>
      <c r="AG178" s="104" t="s">
        <v>325</v>
      </c>
    </row>
    <row r="179" spans="1:33">
      <c r="A179" s="104" t="s">
        <v>734</v>
      </c>
      <c r="B179" s="104" t="s">
        <v>1446</v>
      </c>
      <c r="C179" s="104">
        <v>0</v>
      </c>
      <c r="D179" s="104">
        <v>0</v>
      </c>
      <c r="E179" s="104">
        <v>0</v>
      </c>
      <c r="F179" s="104">
        <v>1.2978585000000001E-2</v>
      </c>
      <c r="G179" s="104">
        <v>0</v>
      </c>
      <c r="H179" s="104">
        <v>0</v>
      </c>
      <c r="I179" s="104">
        <v>0</v>
      </c>
      <c r="J179" s="104">
        <v>0</v>
      </c>
      <c r="K179" s="104">
        <v>0</v>
      </c>
      <c r="L179" s="104">
        <v>0</v>
      </c>
      <c r="M179" s="104">
        <v>0</v>
      </c>
      <c r="N179" s="104">
        <v>0</v>
      </c>
      <c r="O179" s="104">
        <v>0</v>
      </c>
      <c r="P179" s="104">
        <v>0</v>
      </c>
      <c r="Q179" s="104">
        <v>0</v>
      </c>
      <c r="R179" s="104">
        <v>0</v>
      </c>
      <c r="S179" s="104">
        <v>3.3424056000000001E-2</v>
      </c>
      <c r="T179" s="104">
        <v>4.288165E-3</v>
      </c>
      <c r="U179" s="104">
        <v>7.0096730000000001E-3</v>
      </c>
      <c r="V179" s="104">
        <v>1.5335659E-2</v>
      </c>
      <c r="W179" s="104">
        <v>0</v>
      </c>
      <c r="X179" s="104">
        <v>0</v>
      </c>
      <c r="Y179" s="104">
        <v>0</v>
      </c>
      <c r="Z179" s="104">
        <v>0</v>
      </c>
      <c r="AA179" s="104" t="s">
        <v>319</v>
      </c>
      <c r="AB179" s="104" t="s">
        <v>320</v>
      </c>
      <c r="AC179" s="104" t="s">
        <v>354</v>
      </c>
      <c r="AD179" s="104" t="s">
        <v>355</v>
      </c>
      <c r="AE179" s="104" t="s">
        <v>447</v>
      </c>
      <c r="AF179" s="104" t="s">
        <v>448</v>
      </c>
      <c r="AG179" s="104" t="s">
        <v>325</v>
      </c>
    </row>
    <row r="180" spans="1:33">
      <c r="A180" s="104" t="s">
        <v>707</v>
      </c>
      <c r="B180" s="104" t="s">
        <v>1447</v>
      </c>
      <c r="C180" s="104">
        <v>0</v>
      </c>
      <c r="D180" s="104">
        <v>0</v>
      </c>
      <c r="E180" s="104">
        <v>0</v>
      </c>
      <c r="F180" s="104">
        <v>0</v>
      </c>
      <c r="G180" s="104">
        <v>0</v>
      </c>
      <c r="H180" s="104">
        <v>0</v>
      </c>
      <c r="I180" s="104">
        <v>0</v>
      </c>
      <c r="J180" s="104">
        <v>0</v>
      </c>
      <c r="K180" s="104">
        <v>0</v>
      </c>
      <c r="L180" s="104">
        <v>0</v>
      </c>
      <c r="M180" s="104">
        <v>0</v>
      </c>
      <c r="N180" s="104">
        <v>0</v>
      </c>
      <c r="O180" s="104">
        <v>0</v>
      </c>
      <c r="P180" s="104">
        <v>0</v>
      </c>
      <c r="Q180" s="104">
        <v>0</v>
      </c>
      <c r="R180" s="104">
        <v>0</v>
      </c>
      <c r="S180" s="104">
        <v>0</v>
      </c>
      <c r="T180" s="104">
        <v>0</v>
      </c>
      <c r="U180" s="104">
        <v>0</v>
      </c>
      <c r="V180" s="104">
        <v>0</v>
      </c>
      <c r="W180" s="104">
        <v>0.18181049399999999</v>
      </c>
      <c r="X180" s="104">
        <v>0.14407963700000001</v>
      </c>
      <c r="Y180" s="104">
        <v>0.15021648800000001</v>
      </c>
      <c r="Z180" s="104">
        <v>0.25931059099999998</v>
      </c>
      <c r="AA180" s="104" t="s">
        <v>319</v>
      </c>
      <c r="AB180" s="104" t="s">
        <v>320</v>
      </c>
      <c r="AC180" s="104" t="s">
        <v>321</v>
      </c>
      <c r="AD180" s="104" t="s">
        <v>322</v>
      </c>
      <c r="AE180" s="104" t="s">
        <v>323</v>
      </c>
      <c r="AF180" s="104" t="s">
        <v>324</v>
      </c>
      <c r="AG180" s="104" t="s">
        <v>325</v>
      </c>
    </row>
    <row r="181" spans="1:33">
      <c r="A181" s="104" t="s">
        <v>759</v>
      </c>
      <c r="B181" s="104" t="s">
        <v>1448</v>
      </c>
      <c r="C181" s="104">
        <v>0</v>
      </c>
      <c r="D181" s="104">
        <v>0</v>
      </c>
      <c r="E181" s="104">
        <v>0</v>
      </c>
      <c r="F181" s="104">
        <v>0</v>
      </c>
      <c r="G181" s="104">
        <v>0</v>
      </c>
      <c r="H181" s="104">
        <v>0</v>
      </c>
      <c r="I181" s="104">
        <v>0</v>
      </c>
      <c r="J181" s="104">
        <v>0</v>
      </c>
      <c r="K181" s="104">
        <v>0</v>
      </c>
      <c r="L181" s="104">
        <v>0</v>
      </c>
      <c r="M181" s="104">
        <v>0</v>
      </c>
      <c r="N181" s="104">
        <v>0</v>
      </c>
      <c r="O181" s="104">
        <v>0</v>
      </c>
      <c r="P181" s="104">
        <v>0</v>
      </c>
      <c r="Q181" s="104">
        <v>0</v>
      </c>
      <c r="R181" s="104">
        <v>0</v>
      </c>
      <c r="S181" s="104">
        <v>0</v>
      </c>
      <c r="T181" s="104">
        <v>0</v>
      </c>
      <c r="U181" s="104">
        <v>0</v>
      </c>
      <c r="V181" s="104">
        <v>0</v>
      </c>
      <c r="W181" s="104">
        <v>0</v>
      </c>
      <c r="X181" s="104">
        <v>0</v>
      </c>
      <c r="Y181" s="104">
        <v>0</v>
      </c>
      <c r="Z181" s="104">
        <v>0</v>
      </c>
      <c r="AA181" s="104" t="s">
        <v>319</v>
      </c>
      <c r="AB181" s="104" t="s">
        <v>333</v>
      </c>
      <c r="AC181" s="104" t="s">
        <v>334</v>
      </c>
      <c r="AD181" s="104" t="s">
        <v>760</v>
      </c>
      <c r="AE181" s="104" t="s">
        <v>761</v>
      </c>
      <c r="AF181" s="104" t="s">
        <v>476</v>
      </c>
      <c r="AG181" s="104" t="s">
        <v>325</v>
      </c>
    </row>
    <row r="182" spans="1:33">
      <c r="A182" s="104" t="s">
        <v>835</v>
      </c>
      <c r="B182" s="104" t="s">
        <v>1449</v>
      </c>
      <c r="C182" s="104">
        <v>5.3845464000000003E-2</v>
      </c>
      <c r="D182" s="104">
        <v>5.0369375000000001E-2</v>
      </c>
      <c r="E182" s="104">
        <v>5.1672304000000002E-2</v>
      </c>
      <c r="F182" s="104">
        <v>7.7871512000000004E-2</v>
      </c>
      <c r="G182" s="104">
        <v>2.0677391E-2</v>
      </c>
      <c r="H182" s="104">
        <v>3.4912718000000002E-2</v>
      </c>
      <c r="I182" s="104">
        <v>1.8521948999999999E-2</v>
      </c>
      <c r="J182" s="104">
        <v>7.6852140000000001E-3</v>
      </c>
      <c r="K182" s="104">
        <v>1.1717376999999999E-2</v>
      </c>
      <c r="L182" s="104">
        <v>3.7093360000000001E-3</v>
      </c>
      <c r="M182" s="104">
        <v>1.216545E-2</v>
      </c>
      <c r="N182" s="104">
        <v>1.0979760999999999E-2</v>
      </c>
      <c r="O182" s="104">
        <v>0</v>
      </c>
      <c r="P182" s="104">
        <v>0</v>
      </c>
      <c r="Q182" s="104">
        <v>0</v>
      </c>
      <c r="R182" s="104">
        <v>0</v>
      </c>
      <c r="S182" s="104">
        <v>0</v>
      </c>
      <c r="T182" s="104">
        <v>0</v>
      </c>
      <c r="U182" s="104">
        <v>7.0096730000000001E-3</v>
      </c>
      <c r="V182" s="104">
        <v>3.8339149999999998E-3</v>
      </c>
      <c r="W182" s="104">
        <v>0</v>
      </c>
      <c r="X182" s="104">
        <v>0</v>
      </c>
      <c r="Y182" s="104">
        <v>0</v>
      </c>
      <c r="Z182" s="104">
        <v>0</v>
      </c>
      <c r="AA182" s="104" t="s">
        <v>319</v>
      </c>
      <c r="AB182" s="104" t="s">
        <v>320</v>
      </c>
      <c r="AC182" s="104" t="s">
        <v>321</v>
      </c>
      <c r="AD182" s="104" t="s">
        <v>322</v>
      </c>
      <c r="AE182" s="104" t="s">
        <v>508</v>
      </c>
      <c r="AF182" s="104" t="s">
        <v>836</v>
      </c>
      <c r="AG182" s="104" t="s">
        <v>837</v>
      </c>
    </row>
    <row r="183" spans="1:33">
      <c r="A183" s="104" t="s">
        <v>388</v>
      </c>
      <c r="B183" s="104" t="s">
        <v>1450</v>
      </c>
      <c r="C183" s="104">
        <v>0.56537736699999996</v>
      </c>
      <c r="D183" s="104">
        <v>0.78912021499999996</v>
      </c>
      <c r="E183" s="104">
        <v>0.82205937600000001</v>
      </c>
      <c r="F183" s="104">
        <v>0.53212199900000001</v>
      </c>
      <c r="G183" s="104">
        <v>0.26053513099999998</v>
      </c>
      <c r="H183" s="104">
        <v>0.30423940100000002</v>
      </c>
      <c r="I183" s="104">
        <v>0.236154843</v>
      </c>
      <c r="J183" s="104">
        <v>0.23439901599999999</v>
      </c>
      <c r="K183" s="104">
        <v>0.343709722</v>
      </c>
      <c r="L183" s="104">
        <v>0.30787492100000002</v>
      </c>
      <c r="M183" s="104">
        <v>0.291970803</v>
      </c>
      <c r="N183" s="104">
        <v>0.43919042600000002</v>
      </c>
      <c r="O183" s="104">
        <v>0</v>
      </c>
      <c r="P183" s="104">
        <v>0</v>
      </c>
      <c r="Q183" s="104">
        <v>0</v>
      </c>
      <c r="R183" s="104">
        <v>0</v>
      </c>
      <c r="S183" s="104">
        <v>8.5947572E-2</v>
      </c>
      <c r="T183" s="104">
        <v>0.17581475099999999</v>
      </c>
      <c r="U183" s="104">
        <v>7.7106407000000002E-2</v>
      </c>
      <c r="V183" s="104">
        <v>0.130353104</v>
      </c>
      <c r="W183" s="104">
        <v>0</v>
      </c>
      <c r="X183" s="104">
        <v>0</v>
      </c>
      <c r="Y183" s="104">
        <v>0</v>
      </c>
      <c r="Z183" s="104">
        <v>4.4708719999999999E-3</v>
      </c>
      <c r="AA183" s="104" t="s">
        <v>389</v>
      </c>
      <c r="AB183" s="104" t="s">
        <v>390</v>
      </c>
      <c r="AC183" s="104" t="s">
        <v>391</v>
      </c>
      <c r="AD183" s="104" t="s">
        <v>392</v>
      </c>
      <c r="AE183" s="104" t="s">
        <v>393</v>
      </c>
      <c r="AF183" s="104" t="s">
        <v>394</v>
      </c>
      <c r="AG183" s="104" t="s">
        <v>395</v>
      </c>
    </row>
    <row r="184" spans="1:33">
      <c r="A184" s="104" t="s">
        <v>1237</v>
      </c>
      <c r="B184" s="104" t="s">
        <v>1451</v>
      </c>
      <c r="C184" s="104">
        <v>0</v>
      </c>
      <c r="D184" s="104">
        <v>0</v>
      </c>
      <c r="E184" s="104">
        <v>0</v>
      </c>
      <c r="F184" s="104">
        <v>0</v>
      </c>
      <c r="G184" s="104">
        <v>4.1354779999999997E-3</v>
      </c>
      <c r="H184" s="104">
        <v>0</v>
      </c>
      <c r="I184" s="104">
        <v>0</v>
      </c>
      <c r="J184" s="104">
        <v>0</v>
      </c>
      <c r="K184" s="104">
        <v>0</v>
      </c>
      <c r="L184" s="104">
        <v>0</v>
      </c>
      <c r="M184" s="104">
        <v>0</v>
      </c>
      <c r="N184" s="104">
        <v>0</v>
      </c>
      <c r="O184" s="104">
        <v>0</v>
      </c>
      <c r="P184" s="104">
        <v>0</v>
      </c>
      <c r="Q184" s="104">
        <v>0</v>
      </c>
      <c r="R184" s="104">
        <v>0</v>
      </c>
      <c r="S184" s="104">
        <v>0</v>
      </c>
      <c r="T184" s="104">
        <v>0</v>
      </c>
      <c r="U184" s="104">
        <v>0</v>
      </c>
      <c r="V184" s="104">
        <v>0</v>
      </c>
      <c r="W184" s="104">
        <v>0</v>
      </c>
      <c r="X184" s="104">
        <v>0</v>
      </c>
      <c r="Y184" s="104">
        <v>0</v>
      </c>
      <c r="Z184" s="104">
        <v>0</v>
      </c>
      <c r="AA184" s="104" t="s">
        <v>319</v>
      </c>
      <c r="AB184" s="104" t="s">
        <v>435</v>
      </c>
      <c r="AC184" s="104" t="s">
        <v>1238</v>
      </c>
      <c r="AD184" s="104" t="s">
        <v>813</v>
      </c>
      <c r="AE184" s="104" t="s">
        <v>481</v>
      </c>
      <c r="AF184" s="104" t="s">
        <v>476</v>
      </c>
      <c r="AG184" s="104" t="s">
        <v>325</v>
      </c>
    </row>
    <row r="185" spans="1:33">
      <c r="A185" s="104" t="s">
        <v>937</v>
      </c>
      <c r="B185" s="104" t="s">
        <v>1452</v>
      </c>
      <c r="C185" s="104">
        <v>8.9742439999999993E-3</v>
      </c>
      <c r="D185" s="104">
        <v>2.2386389E-2</v>
      </c>
      <c r="E185" s="104">
        <v>3.2882374999999998E-2</v>
      </c>
      <c r="F185" s="104">
        <v>2.5957171000000001E-2</v>
      </c>
      <c r="G185" s="104">
        <v>8.2709570000000007E-3</v>
      </c>
      <c r="H185" s="104">
        <v>0</v>
      </c>
      <c r="I185" s="104">
        <v>4.630487E-3</v>
      </c>
      <c r="J185" s="104">
        <v>1.1527819999999999E-2</v>
      </c>
      <c r="K185" s="104">
        <v>1.1717376999999999E-2</v>
      </c>
      <c r="L185" s="104">
        <v>1.4837346E-2</v>
      </c>
      <c r="M185" s="104">
        <v>2.0275749999999999E-2</v>
      </c>
      <c r="N185" s="104">
        <v>3.6599200000000001E-3</v>
      </c>
      <c r="O185" s="104">
        <v>0</v>
      </c>
      <c r="P185" s="104">
        <v>0</v>
      </c>
      <c r="Q185" s="104">
        <v>0</v>
      </c>
      <c r="R185" s="104">
        <v>0</v>
      </c>
      <c r="S185" s="104">
        <v>0</v>
      </c>
      <c r="T185" s="104">
        <v>4.288165E-3</v>
      </c>
      <c r="U185" s="104">
        <v>0</v>
      </c>
      <c r="V185" s="104">
        <v>3.8339149999999998E-3</v>
      </c>
      <c r="W185" s="104">
        <v>0</v>
      </c>
      <c r="X185" s="104">
        <v>0</v>
      </c>
      <c r="Y185" s="104">
        <v>0</v>
      </c>
      <c r="Z185" s="104">
        <v>0</v>
      </c>
      <c r="AA185" s="104" t="s">
        <v>319</v>
      </c>
      <c r="AB185" s="104" t="s">
        <v>333</v>
      </c>
      <c r="AC185" s="104" t="s">
        <v>334</v>
      </c>
      <c r="AD185" s="104" t="s">
        <v>760</v>
      </c>
      <c r="AE185" s="104" t="s">
        <v>826</v>
      </c>
      <c r="AF185" s="104" t="s">
        <v>827</v>
      </c>
      <c r="AG185" s="104"/>
    </row>
    <row r="186" spans="1:33">
      <c r="A186" s="104" t="s">
        <v>782</v>
      </c>
      <c r="B186" s="104" t="s">
        <v>1453</v>
      </c>
      <c r="C186" s="104">
        <v>0.103203805</v>
      </c>
      <c r="D186" s="104">
        <v>0.13431833400000001</v>
      </c>
      <c r="E186" s="104">
        <v>0.117437054</v>
      </c>
      <c r="F186" s="104">
        <v>9.0850097000000005E-2</v>
      </c>
      <c r="G186" s="104">
        <v>2.0677391E-2</v>
      </c>
      <c r="H186" s="104">
        <v>4.9875309999999999E-3</v>
      </c>
      <c r="I186" s="104">
        <v>1.3891461000000001E-2</v>
      </c>
      <c r="J186" s="104">
        <v>3.8426070000000001E-3</v>
      </c>
      <c r="K186" s="104">
        <v>7.8115850000000002E-3</v>
      </c>
      <c r="L186" s="104">
        <v>0</v>
      </c>
      <c r="M186" s="104">
        <v>0</v>
      </c>
      <c r="N186" s="104">
        <v>7.3198400000000002E-3</v>
      </c>
      <c r="O186" s="104">
        <v>0</v>
      </c>
      <c r="P186" s="104">
        <v>0</v>
      </c>
      <c r="Q186" s="104">
        <v>0</v>
      </c>
      <c r="R186" s="104">
        <v>0</v>
      </c>
      <c r="S186" s="104">
        <v>0</v>
      </c>
      <c r="T186" s="104">
        <v>0</v>
      </c>
      <c r="U186" s="104">
        <v>0</v>
      </c>
      <c r="V186" s="104">
        <v>0</v>
      </c>
      <c r="W186" s="104">
        <v>0</v>
      </c>
      <c r="X186" s="104">
        <v>0</v>
      </c>
      <c r="Y186" s="104">
        <v>0</v>
      </c>
      <c r="Z186" s="104">
        <v>0</v>
      </c>
      <c r="AA186" s="104" t="s">
        <v>319</v>
      </c>
      <c r="AB186" s="104" t="s">
        <v>576</v>
      </c>
      <c r="AC186" s="104" t="s">
        <v>577</v>
      </c>
      <c r="AD186" s="104" t="s">
        <v>652</v>
      </c>
      <c r="AE186" s="104" t="s">
        <v>653</v>
      </c>
      <c r="AF186" s="104" t="s">
        <v>375</v>
      </c>
      <c r="AG186" s="104" t="s">
        <v>325</v>
      </c>
    </row>
    <row r="187" spans="1:33">
      <c r="A187" s="104" t="s">
        <v>954</v>
      </c>
      <c r="B187" s="104" t="s">
        <v>1454</v>
      </c>
      <c r="C187" s="104">
        <v>0</v>
      </c>
      <c r="D187" s="104">
        <v>0</v>
      </c>
      <c r="E187" s="104">
        <v>0</v>
      </c>
      <c r="F187" s="104">
        <v>0</v>
      </c>
      <c r="G187" s="104">
        <v>1.2406435E-2</v>
      </c>
      <c r="H187" s="104">
        <v>0</v>
      </c>
      <c r="I187" s="104">
        <v>3.2413409999999997E-2</v>
      </c>
      <c r="J187" s="104">
        <v>3.8426070000000001E-3</v>
      </c>
      <c r="K187" s="104">
        <v>1.5623168999999999E-2</v>
      </c>
      <c r="L187" s="104">
        <v>1.4837346E-2</v>
      </c>
      <c r="M187" s="104">
        <v>2.4330899999999999E-2</v>
      </c>
      <c r="N187" s="104">
        <v>7.3198400000000002E-3</v>
      </c>
      <c r="O187" s="104">
        <v>2.1693856000000001E-2</v>
      </c>
      <c r="P187" s="104">
        <v>3.5730236999999998E-2</v>
      </c>
      <c r="Q187" s="104">
        <v>3.6372453999999999E-2</v>
      </c>
      <c r="R187" s="104">
        <v>4.8014596E-2</v>
      </c>
      <c r="S187" s="104">
        <v>0</v>
      </c>
      <c r="T187" s="104">
        <v>0</v>
      </c>
      <c r="U187" s="104">
        <v>0</v>
      </c>
      <c r="V187" s="104">
        <v>0</v>
      </c>
      <c r="W187" s="104">
        <v>0</v>
      </c>
      <c r="X187" s="104">
        <v>0</v>
      </c>
      <c r="Y187" s="104">
        <v>0</v>
      </c>
      <c r="Z187" s="104">
        <v>0</v>
      </c>
      <c r="AA187" s="104" t="s">
        <v>319</v>
      </c>
      <c r="AB187" s="104" t="s">
        <v>327</v>
      </c>
      <c r="AC187" s="104" t="s">
        <v>346</v>
      </c>
      <c r="AD187" s="104" t="s">
        <v>347</v>
      </c>
      <c r="AE187" s="104" t="s">
        <v>348</v>
      </c>
      <c r="AF187" s="104" t="s">
        <v>349</v>
      </c>
      <c r="AG187" s="104"/>
    </row>
    <row r="188" spans="1:33">
      <c r="A188" s="104" t="s">
        <v>863</v>
      </c>
      <c r="B188" s="104" t="s">
        <v>1455</v>
      </c>
      <c r="C188" s="104">
        <v>5.3845464000000003E-2</v>
      </c>
      <c r="D188" s="104">
        <v>1.6789792000000001E-2</v>
      </c>
      <c r="E188" s="104">
        <v>3.7579857000000001E-2</v>
      </c>
      <c r="F188" s="104">
        <v>5.1914341000000003E-2</v>
      </c>
      <c r="G188" s="104">
        <v>2.4812870000000001E-2</v>
      </c>
      <c r="H188" s="104">
        <v>2.9925186999999999E-2</v>
      </c>
      <c r="I188" s="104">
        <v>1.3891461000000001E-2</v>
      </c>
      <c r="J188" s="104">
        <v>2.3055641000000002E-2</v>
      </c>
      <c r="K188" s="104">
        <v>1.9528961000000001E-2</v>
      </c>
      <c r="L188" s="104">
        <v>4.4512036999999997E-2</v>
      </c>
      <c r="M188" s="104">
        <v>1.216545E-2</v>
      </c>
      <c r="N188" s="104">
        <v>2.9279362E-2</v>
      </c>
      <c r="O188" s="104">
        <v>0</v>
      </c>
      <c r="P188" s="104">
        <v>0</v>
      </c>
      <c r="Q188" s="104">
        <v>0</v>
      </c>
      <c r="R188" s="104">
        <v>0</v>
      </c>
      <c r="S188" s="104">
        <v>0</v>
      </c>
      <c r="T188" s="104">
        <v>0</v>
      </c>
      <c r="U188" s="104">
        <v>0</v>
      </c>
      <c r="V188" s="104">
        <v>7.6678299999999996E-3</v>
      </c>
      <c r="W188" s="104">
        <v>0</v>
      </c>
      <c r="X188" s="104">
        <v>0</v>
      </c>
      <c r="Y188" s="104">
        <v>0</v>
      </c>
      <c r="Z188" s="104">
        <v>0</v>
      </c>
      <c r="AA188" s="104" t="s">
        <v>319</v>
      </c>
      <c r="AB188" s="104" t="s">
        <v>417</v>
      </c>
      <c r="AC188" s="104" t="s">
        <v>440</v>
      </c>
      <c r="AD188" s="104" t="s">
        <v>701</v>
      </c>
      <c r="AE188" s="104" t="s">
        <v>702</v>
      </c>
      <c r="AF188" s="104" t="s">
        <v>864</v>
      </c>
      <c r="AG188" s="104"/>
    </row>
    <row r="189" spans="1:33">
      <c r="A189" s="104" t="s">
        <v>998</v>
      </c>
      <c r="B189" s="104" t="s">
        <v>1456</v>
      </c>
      <c r="C189" s="104">
        <v>1.3461366000000001E-2</v>
      </c>
      <c r="D189" s="104">
        <v>5.596597E-3</v>
      </c>
      <c r="E189" s="104">
        <v>4.6974820000000002E-3</v>
      </c>
      <c r="F189" s="104">
        <v>0</v>
      </c>
      <c r="G189" s="104">
        <v>4.1354779999999997E-3</v>
      </c>
      <c r="H189" s="104">
        <v>4.9875309999999999E-3</v>
      </c>
      <c r="I189" s="104">
        <v>4.630487E-3</v>
      </c>
      <c r="J189" s="104">
        <v>0</v>
      </c>
      <c r="K189" s="104">
        <v>1.1717376999999999E-2</v>
      </c>
      <c r="L189" s="104">
        <v>7.4186729999999998E-3</v>
      </c>
      <c r="M189" s="104">
        <v>0</v>
      </c>
      <c r="N189" s="104">
        <v>0</v>
      </c>
      <c r="O189" s="104">
        <v>0</v>
      </c>
      <c r="P189" s="104">
        <v>0</v>
      </c>
      <c r="Q189" s="104">
        <v>0</v>
      </c>
      <c r="R189" s="104">
        <v>0</v>
      </c>
      <c r="S189" s="104">
        <v>0</v>
      </c>
      <c r="T189" s="104">
        <v>0</v>
      </c>
      <c r="U189" s="104">
        <v>0</v>
      </c>
      <c r="V189" s="104">
        <v>0</v>
      </c>
      <c r="W189" s="104">
        <v>0</v>
      </c>
      <c r="X189" s="104">
        <v>0</v>
      </c>
      <c r="Y189" s="104">
        <v>0</v>
      </c>
      <c r="Z189" s="104">
        <v>0</v>
      </c>
      <c r="AA189" s="104" t="s">
        <v>319</v>
      </c>
      <c r="AB189" s="104" t="s">
        <v>320</v>
      </c>
      <c r="AC189" s="104" t="s">
        <v>354</v>
      </c>
      <c r="AD189" s="104" t="s">
        <v>713</v>
      </c>
      <c r="AE189" s="104" t="s">
        <v>481</v>
      </c>
      <c r="AF189" s="104" t="s">
        <v>476</v>
      </c>
      <c r="AG189" s="104" t="s">
        <v>325</v>
      </c>
    </row>
    <row r="190" spans="1:33">
      <c r="A190" s="104" t="s">
        <v>1215</v>
      </c>
      <c r="B190" s="104" t="s">
        <v>1457</v>
      </c>
      <c r="C190" s="104">
        <v>0</v>
      </c>
      <c r="D190" s="104">
        <v>0</v>
      </c>
      <c r="E190" s="104">
        <v>0</v>
      </c>
      <c r="F190" s="104">
        <v>0</v>
      </c>
      <c r="G190" s="104">
        <v>0</v>
      </c>
      <c r="H190" s="104">
        <v>0</v>
      </c>
      <c r="I190" s="104">
        <v>0</v>
      </c>
      <c r="J190" s="104">
        <v>0</v>
      </c>
      <c r="K190" s="104">
        <v>3.9057919999999999E-3</v>
      </c>
      <c r="L190" s="104">
        <v>3.7093360000000001E-3</v>
      </c>
      <c r="M190" s="104">
        <v>0</v>
      </c>
      <c r="N190" s="104">
        <v>0</v>
      </c>
      <c r="O190" s="104">
        <v>0</v>
      </c>
      <c r="P190" s="104">
        <v>0</v>
      </c>
      <c r="Q190" s="104">
        <v>0</v>
      </c>
      <c r="R190" s="104">
        <v>0</v>
      </c>
      <c r="S190" s="104">
        <v>0</v>
      </c>
      <c r="T190" s="104">
        <v>0</v>
      </c>
      <c r="U190" s="104">
        <v>0</v>
      </c>
      <c r="V190" s="104">
        <v>0</v>
      </c>
      <c r="W190" s="104">
        <v>0</v>
      </c>
      <c r="X190" s="104">
        <v>0</v>
      </c>
      <c r="Y190" s="104">
        <v>0</v>
      </c>
      <c r="Z190" s="104">
        <v>0</v>
      </c>
      <c r="AA190" s="104" t="s">
        <v>319</v>
      </c>
      <c r="AB190" s="104" t="s">
        <v>327</v>
      </c>
      <c r="AC190" s="104" t="s">
        <v>346</v>
      </c>
      <c r="AD190" s="104" t="s">
        <v>967</v>
      </c>
      <c r="AE190" s="104" t="s">
        <v>1216</v>
      </c>
      <c r="AF190" s="104" t="s">
        <v>1217</v>
      </c>
      <c r="AG190" s="104"/>
    </row>
    <row r="191" spans="1:33">
      <c r="A191" s="104" t="s">
        <v>592</v>
      </c>
      <c r="B191" s="104" t="s">
        <v>1458</v>
      </c>
      <c r="C191" s="104">
        <v>8.5255316999999997E-2</v>
      </c>
      <c r="D191" s="104">
        <v>6.1562569999999997E-2</v>
      </c>
      <c r="E191" s="104">
        <v>0.55430289399999999</v>
      </c>
      <c r="F191" s="104">
        <v>0.38935755999999999</v>
      </c>
      <c r="G191" s="104">
        <v>5.7896695999999997E-2</v>
      </c>
      <c r="H191" s="104">
        <v>4.4887781000000002E-2</v>
      </c>
      <c r="I191" s="104">
        <v>1.8521948999999999E-2</v>
      </c>
      <c r="J191" s="104">
        <v>2.6898248E-2</v>
      </c>
      <c r="K191" s="104">
        <v>5.0775300000000002E-2</v>
      </c>
      <c r="L191" s="104">
        <v>4.4512036999999997E-2</v>
      </c>
      <c r="M191" s="104">
        <v>6.4882401000000006E-2</v>
      </c>
      <c r="N191" s="104">
        <v>4.3919042999999998E-2</v>
      </c>
      <c r="O191" s="104">
        <v>0</v>
      </c>
      <c r="P191" s="104">
        <v>0</v>
      </c>
      <c r="Q191" s="104">
        <v>0</v>
      </c>
      <c r="R191" s="104">
        <v>0</v>
      </c>
      <c r="S191" s="104">
        <v>3.8198920999999997E-2</v>
      </c>
      <c r="T191" s="104">
        <v>7.7186963999999997E-2</v>
      </c>
      <c r="U191" s="104">
        <v>3.5048366999999997E-2</v>
      </c>
      <c r="V191" s="104">
        <v>9.5847870000000002E-2</v>
      </c>
      <c r="W191" s="104">
        <v>0</v>
      </c>
      <c r="X191" s="104">
        <v>0</v>
      </c>
      <c r="Y191" s="104">
        <v>0</v>
      </c>
      <c r="Z191" s="104">
        <v>0</v>
      </c>
      <c r="AA191" s="104" t="s">
        <v>319</v>
      </c>
      <c r="AB191" s="104" t="s">
        <v>417</v>
      </c>
      <c r="AC191" s="104" t="s">
        <v>440</v>
      </c>
      <c r="AD191" s="104" t="s">
        <v>550</v>
      </c>
      <c r="AE191" s="104" t="s">
        <v>551</v>
      </c>
      <c r="AF191" s="104" t="s">
        <v>476</v>
      </c>
      <c r="AG191" s="104" t="s">
        <v>325</v>
      </c>
    </row>
    <row r="192" spans="1:33">
      <c r="A192" s="104" t="s">
        <v>762</v>
      </c>
      <c r="B192" s="104" t="s">
        <v>1459</v>
      </c>
      <c r="C192" s="104">
        <v>0</v>
      </c>
      <c r="D192" s="104">
        <v>0</v>
      </c>
      <c r="E192" s="104">
        <v>0</v>
      </c>
      <c r="F192" s="104">
        <v>1.2978585000000001E-2</v>
      </c>
      <c r="G192" s="104">
        <v>0</v>
      </c>
      <c r="H192" s="104">
        <v>0</v>
      </c>
      <c r="I192" s="104">
        <v>0</v>
      </c>
      <c r="J192" s="104">
        <v>0</v>
      </c>
      <c r="K192" s="104">
        <v>0</v>
      </c>
      <c r="L192" s="104">
        <v>0</v>
      </c>
      <c r="M192" s="104">
        <v>0</v>
      </c>
      <c r="N192" s="104">
        <v>0</v>
      </c>
      <c r="O192" s="104">
        <v>0</v>
      </c>
      <c r="P192" s="104">
        <v>0</v>
      </c>
      <c r="Q192" s="104">
        <v>0</v>
      </c>
      <c r="R192" s="104">
        <v>0</v>
      </c>
      <c r="S192" s="104">
        <v>9.5497299999999993E-3</v>
      </c>
      <c r="T192" s="104">
        <v>6.0034305000000003E-2</v>
      </c>
      <c r="U192" s="104">
        <v>3.5048366999999997E-2</v>
      </c>
      <c r="V192" s="104">
        <v>2.6837403999999999E-2</v>
      </c>
      <c r="W192" s="104">
        <v>0</v>
      </c>
      <c r="X192" s="104">
        <v>0</v>
      </c>
      <c r="Y192" s="104">
        <v>0</v>
      </c>
      <c r="Z192" s="104">
        <v>0</v>
      </c>
      <c r="AA192" s="104" t="s">
        <v>319</v>
      </c>
      <c r="AB192" s="104" t="s">
        <v>320</v>
      </c>
      <c r="AC192" s="104" t="s">
        <v>354</v>
      </c>
      <c r="AD192" s="104" t="s">
        <v>355</v>
      </c>
      <c r="AE192" s="104" t="s">
        <v>692</v>
      </c>
      <c r="AF192" s="104" t="s">
        <v>763</v>
      </c>
      <c r="AG192" s="104" t="s">
        <v>325</v>
      </c>
    </row>
    <row r="193" spans="1:33">
      <c r="A193" s="104" t="s">
        <v>1089</v>
      </c>
      <c r="B193" s="104" t="s">
        <v>1460</v>
      </c>
      <c r="C193" s="104">
        <v>0</v>
      </c>
      <c r="D193" s="104">
        <v>0</v>
      </c>
      <c r="E193" s="104">
        <v>0</v>
      </c>
      <c r="F193" s="104">
        <v>0</v>
      </c>
      <c r="G193" s="104">
        <v>0</v>
      </c>
      <c r="H193" s="104">
        <v>0</v>
      </c>
      <c r="I193" s="104">
        <v>0</v>
      </c>
      <c r="J193" s="104">
        <v>0</v>
      </c>
      <c r="K193" s="104">
        <v>0</v>
      </c>
      <c r="L193" s="104">
        <v>0</v>
      </c>
      <c r="M193" s="104">
        <v>0</v>
      </c>
      <c r="N193" s="104">
        <v>0</v>
      </c>
      <c r="O193" s="104">
        <v>0</v>
      </c>
      <c r="P193" s="104">
        <v>0</v>
      </c>
      <c r="Q193" s="104">
        <v>0</v>
      </c>
      <c r="R193" s="104">
        <v>0</v>
      </c>
      <c r="S193" s="104">
        <v>9.5497299999999993E-3</v>
      </c>
      <c r="T193" s="104">
        <v>3.4305317000000002E-2</v>
      </c>
      <c r="U193" s="104">
        <v>4.2058039999999998E-2</v>
      </c>
      <c r="V193" s="104">
        <v>1.9169574000000002E-2</v>
      </c>
      <c r="W193" s="104">
        <v>0</v>
      </c>
      <c r="X193" s="104">
        <v>0</v>
      </c>
      <c r="Y193" s="104">
        <v>0</v>
      </c>
      <c r="Z193" s="104">
        <v>0</v>
      </c>
      <c r="AA193" s="104" t="s">
        <v>319</v>
      </c>
      <c r="AB193" s="104" t="s">
        <v>1090</v>
      </c>
      <c r="AC193" s="104" t="s">
        <v>1091</v>
      </c>
      <c r="AD193" s="104" t="s">
        <v>1092</v>
      </c>
      <c r="AE193" s="104" t="s">
        <v>1093</v>
      </c>
      <c r="AF193" s="104" t="s">
        <v>1094</v>
      </c>
      <c r="AG193" s="104"/>
    </row>
    <row r="194" spans="1:33">
      <c r="A194" s="104" t="s">
        <v>413</v>
      </c>
      <c r="B194" s="104" t="s">
        <v>1461</v>
      </c>
      <c r="C194" s="104">
        <v>0.15704926899999999</v>
      </c>
      <c r="D194" s="104">
        <v>8.9545555999999998E-2</v>
      </c>
      <c r="E194" s="104">
        <v>0.112739572</v>
      </c>
      <c r="F194" s="104">
        <v>7.7871512000000004E-2</v>
      </c>
      <c r="G194" s="104">
        <v>9.9251478000000004E-2</v>
      </c>
      <c r="H194" s="104">
        <v>0.104738155</v>
      </c>
      <c r="I194" s="104">
        <v>6.0196332999999998E-2</v>
      </c>
      <c r="J194" s="104">
        <v>6.5324315999999993E-2</v>
      </c>
      <c r="K194" s="104">
        <v>0.109362184</v>
      </c>
      <c r="L194" s="104">
        <v>0.103861419</v>
      </c>
      <c r="M194" s="104">
        <v>7.2992700999999993E-2</v>
      </c>
      <c r="N194" s="104">
        <v>0.102477766</v>
      </c>
      <c r="O194" s="104">
        <v>0</v>
      </c>
      <c r="P194" s="104">
        <v>0</v>
      </c>
      <c r="Q194" s="104">
        <v>0</v>
      </c>
      <c r="R194" s="104">
        <v>0</v>
      </c>
      <c r="S194" s="104">
        <v>4.7748649999999997E-3</v>
      </c>
      <c r="T194" s="104">
        <v>3.4305317000000002E-2</v>
      </c>
      <c r="U194" s="104">
        <v>7.0096730000000001E-3</v>
      </c>
      <c r="V194" s="104">
        <v>1.5335659E-2</v>
      </c>
      <c r="W194" s="104">
        <v>0</v>
      </c>
      <c r="X194" s="104">
        <v>0</v>
      </c>
      <c r="Y194" s="104">
        <v>0</v>
      </c>
      <c r="Z194" s="104">
        <v>0</v>
      </c>
      <c r="AA194" s="104" t="s">
        <v>319</v>
      </c>
      <c r="AB194" s="104" t="s">
        <v>333</v>
      </c>
      <c r="AC194" s="104" t="s">
        <v>334</v>
      </c>
      <c r="AD194" s="104" t="s">
        <v>335</v>
      </c>
      <c r="AE194" s="104" t="s">
        <v>414</v>
      </c>
      <c r="AF194" s="104" t="s">
        <v>415</v>
      </c>
      <c r="AG194" s="104" t="s">
        <v>325</v>
      </c>
    </row>
    <row r="195" spans="1:33">
      <c r="A195" s="104" t="s">
        <v>817</v>
      </c>
      <c r="B195" s="104" t="s">
        <v>1462</v>
      </c>
      <c r="C195" s="104">
        <v>3.1409854000000001E-2</v>
      </c>
      <c r="D195" s="104">
        <v>1.1193195E-2</v>
      </c>
      <c r="E195" s="104">
        <v>1.8789929E-2</v>
      </c>
      <c r="F195" s="104">
        <v>0</v>
      </c>
      <c r="G195" s="104">
        <v>0</v>
      </c>
      <c r="H195" s="104">
        <v>0</v>
      </c>
      <c r="I195" s="104">
        <v>0</v>
      </c>
      <c r="J195" s="104">
        <v>0</v>
      </c>
      <c r="K195" s="104">
        <v>0</v>
      </c>
      <c r="L195" s="104">
        <v>0</v>
      </c>
      <c r="M195" s="104">
        <v>0</v>
      </c>
      <c r="N195" s="104">
        <v>0</v>
      </c>
      <c r="O195" s="104">
        <v>0</v>
      </c>
      <c r="P195" s="104">
        <v>0</v>
      </c>
      <c r="Q195" s="104">
        <v>0</v>
      </c>
      <c r="R195" s="104">
        <v>0</v>
      </c>
      <c r="S195" s="104">
        <v>0</v>
      </c>
      <c r="T195" s="104">
        <v>0</v>
      </c>
      <c r="U195" s="104">
        <v>0</v>
      </c>
      <c r="V195" s="104">
        <v>0</v>
      </c>
      <c r="W195" s="104">
        <v>0</v>
      </c>
      <c r="X195" s="104">
        <v>0</v>
      </c>
      <c r="Y195" s="104">
        <v>0</v>
      </c>
      <c r="Z195" s="104">
        <v>0</v>
      </c>
      <c r="AA195" s="104" t="s">
        <v>319</v>
      </c>
      <c r="AB195" s="104" t="s">
        <v>320</v>
      </c>
      <c r="AC195" s="104" t="s">
        <v>354</v>
      </c>
      <c r="AD195" s="104" t="s">
        <v>355</v>
      </c>
      <c r="AE195" s="104" t="s">
        <v>818</v>
      </c>
      <c r="AF195" s="104" t="s">
        <v>819</v>
      </c>
      <c r="AG195" s="104" t="s">
        <v>325</v>
      </c>
    </row>
    <row r="196" spans="1:33">
      <c r="A196" s="104" t="s">
        <v>1114</v>
      </c>
      <c r="B196" s="104" t="s">
        <v>1463</v>
      </c>
      <c r="C196" s="104">
        <v>0</v>
      </c>
      <c r="D196" s="104">
        <v>0</v>
      </c>
      <c r="E196" s="104">
        <v>0</v>
      </c>
      <c r="F196" s="104">
        <v>1.2978585000000001E-2</v>
      </c>
      <c r="G196" s="104">
        <v>0</v>
      </c>
      <c r="H196" s="104">
        <v>0</v>
      </c>
      <c r="I196" s="104">
        <v>0</v>
      </c>
      <c r="J196" s="104">
        <v>0</v>
      </c>
      <c r="K196" s="104">
        <v>0</v>
      </c>
      <c r="L196" s="104">
        <v>0</v>
      </c>
      <c r="M196" s="104">
        <v>0</v>
      </c>
      <c r="N196" s="104">
        <v>0</v>
      </c>
      <c r="O196" s="104">
        <v>0</v>
      </c>
      <c r="P196" s="104">
        <v>0</v>
      </c>
      <c r="Q196" s="104">
        <v>0</v>
      </c>
      <c r="R196" s="104">
        <v>0</v>
      </c>
      <c r="S196" s="104">
        <v>0</v>
      </c>
      <c r="T196" s="104">
        <v>0</v>
      </c>
      <c r="U196" s="104">
        <v>0</v>
      </c>
      <c r="V196" s="104">
        <v>0</v>
      </c>
      <c r="W196" s="104">
        <v>0</v>
      </c>
      <c r="X196" s="104">
        <v>0</v>
      </c>
      <c r="Y196" s="104">
        <v>0</v>
      </c>
      <c r="Z196" s="104">
        <v>0</v>
      </c>
      <c r="AA196" s="104" t="s">
        <v>319</v>
      </c>
      <c r="AB196" s="104" t="s">
        <v>333</v>
      </c>
      <c r="AC196" s="104" t="s">
        <v>334</v>
      </c>
      <c r="AD196" s="104" t="s">
        <v>760</v>
      </c>
      <c r="AE196" s="104" t="s">
        <v>761</v>
      </c>
      <c r="AF196" s="104" t="s">
        <v>476</v>
      </c>
      <c r="AG196" s="104" t="s">
        <v>325</v>
      </c>
    </row>
    <row r="197" spans="1:33">
      <c r="A197" s="104" t="s">
        <v>1220</v>
      </c>
      <c r="B197" s="104" t="s">
        <v>1464</v>
      </c>
      <c r="C197" s="104">
        <v>0</v>
      </c>
      <c r="D197" s="104">
        <v>0</v>
      </c>
      <c r="E197" s="104">
        <v>0</v>
      </c>
      <c r="F197" s="104">
        <v>0</v>
      </c>
      <c r="G197" s="104">
        <v>0</v>
      </c>
      <c r="H197" s="104">
        <v>4.9875309999999999E-3</v>
      </c>
      <c r="I197" s="104">
        <v>0</v>
      </c>
      <c r="J197" s="104">
        <v>0</v>
      </c>
      <c r="K197" s="104">
        <v>0</v>
      </c>
      <c r="L197" s="104">
        <v>0</v>
      </c>
      <c r="M197" s="104">
        <v>0</v>
      </c>
      <c r="N197" s="104">
        <v>0</v>
      </c>
      <c r="O197" s="104">
        <v>0</v>
      </c>
      <c r="P197" s="104">
        <v>0</v>
      </c>
      <c r="Q197" s="104">
        <v>0</v>
      </c>
      <c r="R197" s="104">
        <v>0</v>
      </c>
      <c r="S197" s="104">
        <v>0</v>
      </c>
      <c r="T197" s="104">
        <v>0</v>
      </c>
      <c r="U197" s="104">
        <v>0</v>
      </c>
      <c r="V197" s="104">
        <v>0</v>
      </c>
      <c r="W197" s="104">
        <v>0</v>
      </c>
      <c r="X197" s="104">
        <v>0</v>
      </c>
      <c r="Y197" s="104">
        <v>0</v>
      </c>
      <c r="Z197" s="104">
        <v>0</v>
      </c>
      <c r="AA197" s="104" t="s">
        <v>389</v>
      </c>
      <c r="AB197" s="104" t="s">
        <v>390</v>
      </c>
      <c r="AC197" s="104" t="s">
        <v>408</v>
      </c>
      <c r="AD197" s="104" t="s">
        <v>409</v>
      </c>
      <c r="AE197" s="104" t="s">
        <v>410</v>
      </c>
      <c r="AF197" s="104" t="s">
        <v>411</v>
      </c>
      <c r="AG197" s="104" t="s">
        <v>395</v>
      </c>
    </row>
    <row r="198" spans="1:33">
      <c r="A198" s="104" t="s">
        <v>1098</v>
      </c>
      <c r="B198" s="104" t="s">
        <v>1465</v>
      </c>
      <c r="C198" s="104">
        <v>2.2435610000000002E-2</v>
      </c>
      <c r="D198" s="104">
        <v>3.3579584000000003E-2</v>
      </c>
      <c r="E198" s="104">
        <v>4.6974820000000002E-3</v>
      </c>
      <c r="F198" s="104">
        <v>0</v>
      </c>
      <c r="G198" s="104">
        <v>8.2709570000000007E-3</v>
      </c>
      <c r="H198" s="104">
        <v>9.9750619999999998E-3</v>
      </c>
      <c r="I198" s="104">
        <v>0</v>
      </c>
      <c r="J198" s="104">
        <v>3.8426070000000001E-3</v>
      </c>
      <c r="K198" s="104">
        <v>7.8115850000000002E-3</v>
      </c>
      <c r="L198" s="104">
        <v>1.1128008999999999E-2</v>
      </c>
      <c r="M198" s="104">
        <v>1.216545E-2</v>
      </c>
      <c r="N198" s="104">
        <v>3.6599200000000001E-3</v>
      </c>
      <c r="O198" s="104">
        <v>0</v>
      </c>
      <c r="P198" s="104">
        <v>0</v>
      </c>
      <c r="Q198" s="104">
        <v>0</v>
      </c>
      <c r="R198" s="104">
        <v>0</v>
      </c>
      <c r="S198" s="104">
        <v>0</v>
      </c>
      <c r="T198" s="104">
        <v>0</v>
      </c>
      <c r="U198" s="104">
        <v>0</v>
      </c>
      <c r="V198" s="104">
        <v>0</v>
      </c>
      <c r="W198" s="104">
        <v>0</v>
      </c>
      <c r="X198" s="104">
        <v>0</v>
      </c>
      <c r="Y198" s="104">
        <v>0</v>
      </c>
      <c r="Z198" s="104">
        <v>0</v>
      </c>
      <c r="AA198" s="104" t="s">
        <v>319</v>
      </c>
      <c r="AB198" s="104" t="s">
        <v>576</v>
      </c>
      <c r="AC198" s="104" t="s">
        <v>577</v>
      </c>
      <c r="AD198" s="104" t="s">
        <v>578</v>
      </c>
      <c r="AE198" s="104" t="s">
        <v>579</v>
      </c>
      <c r="AF198" s="104" t="s">
        <v>1099</v>
      </c>
      <c r="AG198" s="104"/>
    </row>
    <row r="199" spans="1:33">
      <c r="A199" s="104" t="s">
        <v>828</v>
      </c>
      <c r="B199" s="104" t="s">
        <v>1466</v>
      </c>
      <c r="C199" s="104">
        <v>0</v>
      </c>
      <c r="D199" s="104">
        <v>0</v>
      </c>
      <c r="E199" s="104">
        <v>0</v>
      </c>
      <c r="F199" s="104">
        <v>0</v>
      </c>
      <c r="G199" s="104">
        <v>0</v>
      </c>
      <c r="H199" s="104">
        <v>0</v>
      </c>
      <c r="I199" s="104">
        <v>0</v>
      </c>
      <c r="J199" s="104">
        <v>0</v>
      </c>
      <c r="K199" s="104">
        <v>0</v>
      </c>
      <c r="L199" s="104">
        <v>0</v>
      </c>
      <c r="M199" s="104">
        <v>0</v>
      </c>
      <c r="N199" s="104">
        <v>0</v>
      </c>
      <c r="O199" s="104">
        <v>0</v>
      </c>
      <c r="P199" s="104">
        <v>0</v>
      </c>
      <c r="Q199" s="104">
        <v>0</v>
      </c>
      <c r="R199" s="104">
        <v>0</v>
      </c>
      <c r="S199" s="104">
        <v>0</v>
      </c>
      <c r="T199" s="104">
        <v>0</v>
      </c>
      <c r="U199" s="104">
        <v>0</v>
      </c>
      <c r="V199" s="104">
        <v>0</v>
      </c>
      <c r="W199" s="104">
        <v>0</v>
      </c>
      <c r="X199" s="104">
        <v>0</v>
      </c>
      <c r="Y199" s="104">
        <v>0</v>
      </c>
      <c r="Z199" s="104">
        <v>0</v>
      </c>
      <c r="AA199" s="104" t="s">
        <v>319</v>
      </c>
      <c r="AB199" s="104" t="s">
        <v>320</v>
      </c>
      <c r="AC199" s="104" t="s">
        <v>354</v>
      </c>
      <c r="AD199" s="104" t="s">
        <v>355</v>
      </c>
      <c r="AE199" s="104" t="s">
        <v>368</v>
      </c>
      <c r="AF199" s="104" t="s">
        <v>375</v>
      </c>
      <c r="AG199" s="104"/>
    </row>
    <row r="200" spans="1:33">
      <c r="A200" s="104" t="s">
        <v>1062</v>
      </c>
      <c r="B200" s="104" t="s">
        <v>1467</v>
      </c>
      <c r="C200" s="104">
        <v>0</v>
      </c>
      <c r="D200" s="104">
        <v>5.596597E-3</v>
      </c>
      <c r="E200" s="104">
        <v>0</v>
      </c>
      <c r="F200" s="104">
        <v>0</v>
      </c>
      <c r="G200" s="104">
        <v>0</v>
      </c>
      <c r="H200" s="104">
        <v>0</v>
      </c>
      <c r="I200" s="104">
        <v>0</v>
      </c>
      <c r="J200" s="104">
        <v>0</v>
      </c>
      <c r="K200" s="104">
        <v>0</v>
      </c>
      <c r="L200" s="104">
        <v>0</v>
      </c>
      <c r="M200" s="104">
        <v>0</v>
      </c>
      <c r="N200" s="104">
        <v>0</v>
      </c>
      <c r="O200" s="104">
        <v>0</v>
      </c>
      <c r="P200" s="104">
        <v>0</v>
      </c>
      <c r="Q200" s="104">
        <v>0</v>
      </c>
      <c r="R200" s="104">
        <v>0</v>
      </c>
      <c r="S200" s="104">
        <v>0</v>
      </c>
      <c r="T200" s="104">
        <v>0</v>
      </c>
      <c r="U200" s="104">
        <v>0</v>
      </c>
      <c r="V200" s="104">
        <v>0</v>
      </c>
      <c r="W200" s="104">
        <v>0</v>
      </c>
      <c r="X200" s="104">
        <v>0</v>
      </c>
      <c r="Y200" s="104">
        <v>0</v>
      </c>
      <c r="Z200" s="104">
        <v>0</v>
      </c>
      <c r="AA200" s="104" t="s">
        <v>319</v>
      </c>
      <c r="AB200" s="104" t="s">
        <v>320</v>
      </c>
      <c r="AC200" s="104" t="s">
        <v>354</v>
      </c>
      <c r="AD200" s="104" t="s">
        <v>355</v>
      </c>
      <c r="AE200" s="104" t="s">
        <v>368</v>
      </c>
      <c r="AF200" s="104" t="s">
        <v>677</v>
      </c>
      <c r="AG200" s="104" t="s">
        <v>325</v>
      </c>
    </row>
    <row r="201" spans="1:33">
      <c r="A201" s="104" t="s">
        <v>841</v>
      </c>
      <c r="B201" s="104" t="s">
        <v>1468</v>
      </c>
      <c r="C201" s="104">
        <v>4.4871219999999996E-3</v>
      </c>
      <c r="D201" s="104">
        <v>1.1193195E-2</v>
      </c>
      <c r="E201" s="104">
        <v>4.6974820000000002E-3</v>
      </c>
      <c r="F201" s="104">
        <v>0</v>
      </c>
      <c r="G201" s="104">
        <v>0</v>
      </c>
      <c r="H201" s="104">
        <v>0</v>
      </c>
      <c r="I201" s="104">
        <v>0</v>
      </c>
      <c r="J201" s="104">
        <v>3.8426070000000001E-3</v>
      </c>
      <c r="K201" s="104">
        <v>0</v>
      </c>
      <c r="L201" s="104">
        <v>1.4837346E-2</v>
      </c>
      <c r="M201" s="104">
        <v>0</v>
      </c>
      <c r="N201" s="104">
        <v>0</v>
      </c>
      <c r="O201" s="104">
        <v>0</v>
      </c>
      <c r="P201" s="104">
        <v>0</v>
      </c>
      <c r="Q201" s="104">
        <v>0</v>
      </c>
      <c r="R201" s="104">
        <v>0</v>
      </c>
      <c r="S201" s="104">
        <v>9.5497302000000006E-2</v>
      </c>
      <c r="T201" s="104">
        <v>7.2898799E-2</v>
      </c>
      <c r="U201" s="104">
        <v>4.9067712999999999E-2</v>
      </c>
      <c r="V201" s="104">
        <v>9.2013954999999994E-2</v>
      </c>
      <c r="W201" s="104">
        <v>0</v>
      </c>
      <c r="X201" s="104">
        <v>0</v>
      </c>
      <c r="Y201" s="104">
        <v>0</v>
      </c>
      <c r="Z201" s="104">
        <v>0</v>
      </c>
      <c r="AA201" s="104" t="s">
        <v>319</v>
      </c>
      <c r="AB201" s="104" t="s">
        <v>320</v>
      </c>
      <c r="AC201" s="104" t="s">
        <v>354</v>
      </c>
      <c r="AD201" s="104" t="s">
        <v>355</v>
      </c>
      <c r="AE201" s="104" t="s">
        <v>356</v>
      </c>
      <c r="AF201" s="104" t="s">
        <v>357</v>
      </c>
      <c r="AG201" s="104" t="s">
        <v>325</v>
      </c>
    </row>
    <row r="202" spans="1:33">
      <c r="A202" s="104" t="s">
        <v>776</v>
      </c>
      <c r="B202" s="104" t="s">
        <v>1469</v>
      </c>
      <c r="C202" s="104">
        <v>5.3845464000000003E-2</v>
      </c>
      <c r="D202" s="104">
        <v>0.106335348</v>
      </c>
      <c r="E202" s="104">
        <v>7.5159714000000002E-2</v>
      </c>
      <c r="F202" s="104">
        <v>6.4892927000000003E-2</v>
      </c>
      <c r="G202" s="104">
        <v>1.2406435E-2</v>
      </c>
      <c r="H202" s="104">
        <v>2.4937655999999999E-2</v>
      </c>
      <c r="I202" s="104">
        <v>1.3891461000000001E-2</v>
      </c>
      <c r="J202" s="104">
        <v>3.0740855000000001E-2</v>
      </c>
      <c r="K202" s="104">
        <v>1.1717376999999999E-2</v>
      </c>
      <c r="L202" s="104">
        <v>1.4837346E-2</v>
      </c>
      <c r="M202" s="104">
        <v>2.8386049999999999E-2</v>
      </c>
      <c r="N202" s="104">
        <v>1.8299600999999999E-2</v>
      </c>
      <c r="O202" s="104">
        <v>0</v>
      </c>
      <c r="P202" s="104">
        <v>0</v>
      </c>
      <c r="Q202" s="104">
        <v>0</v>
      </c>
      <c r="R202" s="104">
        <v>0</v>
      </c>
      <c r="S202" s="104">
        <v>0</v>
      </c>
      <c r="T202" s="104">
        <v>0</v>
      </c>
      <c r="U202" s="104">
        <v>0</v>
      </c>
      <c r="V202" s="104">
        <v>0</v>
      </c>
      <c r="W202" s="104">
        <v>0</v>
      </c>
      <c r="X202" s="104">
        <v>0</v>
      </c>
      <c r="Y202" s="104">
        <v>0</v>
      </c>
      <c r="Z202" s="104">
        <v>0</v>
      </c>
      <c r="AA202" s="104" t="s">
        <v>319</v>
      </c>
      <c r="AB202" s="104" t="s">
        <v>320</v>
      </c>
      <c r="AC202" s="104" t="s">
        <v>354</v>
      </c>
      <c r="AD202" s="104" t="s">
        <v>355</v>
      </c>
      <c r="AE202" s="104" t="s">
        <v>368</v>
      </c>
      <c r="AF202" s="104" t="s">
        <v>387</v>
      </c>
      <c r="AG202" s="104" t="s">
        <v>325</v>
      </c>
    </row>
    <row r="203" spans="1:33">
      <c r="A203" s="104" t="s">
        <v>915</v>
      </c>
      <c r="B203" s="104" t="s">
        <v>1470</v>
      </c>
      <c r="C203" s="104">
        <v>3.5896975999999997E-2</v>
      </c>
      <c r="D203" s="104">
        <v>4.4772777999999999E-2</v>
      </c>
      <c r="E203" s="104">
        <v>5.1672304000000002E-2</v>
      </c>
      <c r="F203" s="104">
        <v>3.8935756000000002E-2</v>
      </c>
      <c r="G203" s="104">
        <v>2.0677391E-2</v>
      </c>
      <c r="H203" s="104">
        <v>1.4962593999999999E-2</v>
      </c>
      <c r="I203" s="104">
        <v>4.630487E-3</v>
      </c>
      <c r="J203" s="104">
        <v>1.5370427000000001E-2</v>
      </c>
      <c r="K203" s="104">
        <v>1.5623168999999999E-2</v>
      </c>
      <c r="L203" s="104">
        <v>2.9674691E-2</v>
      </c>
      <c r="M203" s="104">
        <v>4.0551500000000004E-3</v>
      </c>
      <c r="N203" s="104">
        <v>1.8299600999999999E-2</v>
      </c>
      <c r="O203" s="104">
        <v>0</v>
      </c>
      <c r="P203" s="104">
        <v>0</v>
      </c>
      <c r="Q203" s="104">
        <v>0</v>
      </c>
      <c r="R203" s="104">
        <v>0</v>
      </c>
      <c r="S203" s="104">
        <v>0</v>
      </c>
      <c r="T203" s="104">
        <v>0</v>
      </c>
      <c r="U203" s="104">
        <v>0</v>
      </c>
      <c r="V203" s="104">
        <v>0</v>
      </c>
      <c r="W203" s="104">
        <v>0</v>
      </c>
      <c r="X203" s="104">
        <v>0</v>
      </c>
      <c r="Y203" s="104">
        <v>0</v>
      </c>
      <c r="Z203" s="104">
        <v>0</v>
      </c>
      <c r="AA203" s="104" t="s">
        <v>319</v>
      </c>
      <c r="AB203" s="104" t="s">
        <v>576</v>
      </c>
      <c r="AC203" s="104" t="s">
        <v>577</v>
      </c>
      <c r="AD203" s="104" t="s">
        <v>578</v>
      </c>
      <c r="AE203" s="104" t="s">
        <v>579</v>
      </c>
      <c r="AF203" s="104" t="s">
        <v>770</v>
      </c>
      <c r="AG203" s="104"/>
    </row>
    <row r="204" spans="1:33">
      <c r="A204" s="104" t="s">
        <v>332</v>
      </c>
      <c r="B204" s="104" t="s">
        <v>1471</v>
      </c>
      <c r="C204" s="104">
        <v>8.9742439999999993E-3</v>
      </c>
      <c r="D204" s="104">
        <v>2.7982986000000001E-2</v>
      </c>
      <c r="E204" s="104">
        <v>9.3949640000000004E-3</v>
      </c>
      <c r="F204" s="104">
        <v>0</v>
      </c>
      <c r="G204" s="104">
        <v>9.4619742769999995</v>
      </c>
      <c r="H204" s="104">
        <v>0.96758104700000003</v>
      </c>
      <c r="I204" s="104">
        <v>6.8994258200000003</v>
      </c>
      <c r="J204" s="104">
        <v>1.8636643100000001</v>
      </c>
      <c r="K204" s="104">
        <v>0.32418076000000001</v>
      </c>
      <c r="L204" s="104">
        <v>0.64542453399999999</v>
      </c>
      <c r="M204" s="104">
        <v>0.27980535299999998</v>
      </c>
      <c r="N204" s="104">
        <v>0.55630787199999998</v>
      </c>
      <c r="O204" s="104">
        <v>2.234467199</v>
      </c>
      <c r="P204" s="104">
        <v>7.5926753E-2</v>
      </c>
      <c r="Q204" s="104">
        <v>3.156320724</v>
      </c>
      <c r="R204" s="104">
        <v>0.13444086999999999</v>
      </c>
      <c r="S204" s="104">
        <v>0.41541326499999998</v>
      </c>
      <c r="T204" s="104">
        <v>0.347341338</v>
      </c>
      <c r="U204" s="104">
        <v>0.56778354099999995</v>
      </c>
      <c r="V204" s="104">
        <v>0.402561055</v>
      </c>
      <c r="W204" s="104">
        <v>7.1244344850000001</v>
      </c>
      <c r="X204" s="104">
        <v>8.0160670629999995</v>
      </c>
      <c r="Y204" s="104">
        <v>12.52982239</v>
      </c>
      <c r="Z204" s="104">
        <v>12.66151026</v>
      </c>
      <c r="AA204" s="104" t="s">
        <v>319</v>
      </c>
      <c r="AB204" s="104" t="s">
        <v>333</v>
      </c>
      <c r="AC204" s="104" t="s">
        <v>334</v>
      </c>
      <c r="AD204" s="104" t="s">
        <v>335</v>
      </c>
      <c r="AE204" s="104" t="s">
        <v>336</v>
      </c>
      <c r="AF204" s="104" t="s">
        <v>337</v>
      </c>
      <c r="AG204" s="104" t="s">
        <v>325</v>
      </c>
    </row>
    <row r="205" spans="1:33">
      <c r="A205" s="104" t="s">
        <v>396</v>
      </c>
      <c r="B205" s="104" t="s">
        <v>1472</v>
      </c>
      <c r="C205" s="104">
        <v>3.1409854000000001E-2</v>
      </c>
      <c r="D205" s="104">
        <v>1.1193195E-2</v>
      </c>
      <c r="E205" s="104">
        <v>2.3487411E-2</v>
      </c>
      <c r="F205" s="104">
        <v>5.1914341000000003E-2</v>
      </c>
      <c r="G205" s="104">
        <v>1.4515528719999999</v>
      </c>
      <c r="H205" s="104">
        <v>1.4264339150000001</v>
      </c>
      <c r="I205" s="104">
        <v>0.69920355599999995</v>
      </c>
      <c r="J205" s="104">
        <v>1.383338457</v>
      </c>
      <c r="K205" s="104">
        <v>2.3434753999999999E-2</v>
      </c>
      <c r="L205" s="104">
        <v>7.7896064000000001E-2</v>
      </c>
      <c r="M205" s="104">
        <v>3.6496349999999997E-2</v>
      </c>
      <c r="N205" s="104">
        <v>4.0259122000000001E-2</v>
      </c>
      <c r="O205" s="104">
        <v>0.91548073600000002</v>
      </c>
      <c r="P205" s="104">
        <v>0.75033497100000002</v>
      </c>
      <c r="Q205" s="104">
        <v>0.90122858100000003</v>
      </c>
      <c r="R205" s="104">
        <v>0.71061602700000004</v>
      </c>
      <c r="S205" s="104">
        <v>4.2973786E-2</v>
      </c>
      <c r="T205" s="104">
        <v>6.0034305000000003E-2</v>
      </c>
      <c r="U205" s="104">
        <v>4.9067712999999999E-2</v>
      </c>
      <c r="V205" s="104">
        <v>6.1342636999999998E-2</v>
      </c>
      <c r="W205" s="104">
        <v>4.8158640229999996</v>
      </c>
      <c r="X205" s="104">
        <v>4.9903946909999997</v>
      </c>
      <c r="Y205" s="104">
        <v>3.2782539540000002</v>
      </c>
      <c r="Z205" s="104">
        <v>3.1474940760000001</v>
      </c>
      <c r="AA205" s="104" t="s">
        <v>319</v>
      </c>
      <c r="AB205" s="104" t="s">
        <v>320</v>
      </c>
      <c r="AC205" s="104" t="s">
        <v>363</v>
      </c>
      <c r="AD205" s="104" t="s">
        <v>364</v>
      </c>
      <c r="AE205" s="104" t="s">
        <v>365</v>
      </c>
      <c r="AF205" s="104" t="s">
        <v>397</v>
      </c>
      <c r="AG205" s="104" t="s">
        <v>325</v>
      </c>
    </row>
    <row r="206" spans="1:33">
      <c r="A206" s="104" t="s">
        <v>852</v>
      </c>
      <c r="B206" s="104" t="s">
        <v>1473</v>
      </c>
      <c r="C206" s="104">
        <v>3.5896975999999997E-2</v>
      </c>
      <c r="D206" s="104">
        <v>4.4772777999999999E-2</v>
      </c>
      <c r="E206" s="104">
        <v>4.2277338999999997E-2</v>
      </c>
      <c r="F206" s="104">
        <v>5.1914341000000003E-2</v>
      </c>
      <c r="G206" s="104">
        <v>2.4812870000000001E-2</v>
      </c>
      <c r="H206" s="104">
        <v>3.9900248999999999E-2</v>
      </c>
      <c r="I206" s="104">
        <v>1.8521948999999999E-2</v>
      </c>
      <c r="J206" s="104">
        <v>7.6852140000000001E-3</v>
      </c>
      <c r="K206" s="104">
        <v>1.9528961000000001E-2</v>
      </c>
      <c r="L206" s="104">
        <v>4.4512036999999997E-2</v>
      </c>
      <c r="M206" s="104">
        <v>4.0551500000000004E-3</v>
      </c>
      <c r="N206" s="104">
        <v>4.3919042999999998E-2</v>
      </c>
      <c r="O206" s="104">
        <v>0</v>
      </c>
      <c r="P206" s="104">
        <v>0</v>
      </c>
      <c r="Q206" s="104">
        <v>0</v>
      </c>
      <c r="R206" s="104">
        <v>0</v>
      </c>
      <c r="S206" s="104">
        <v>0</v>
      </c>
      <c r="T206" s="104">
        <v>0</v>
      </c>
      <c r="U206" s="104">
        <v>0</v>
      </c>
      <c r="V206" s="104">
        <v>0</v>
      </c>
      <c r="W206" s="104">
        <v>0</v>
      </c>
      <c r="X206" s="104">
        <v>0</v>
      </c>
      <c r="Y206" s="104">
        <v>0</v>
      </c>
      <c r="Z206" s="104">
        <v>0</v>
      </c>
      <c r="AA206" s="104" t="s">
        <v>319</v>
      </c>
      <c r="AB206" s="104" t="s">
        <v>417</v>
      </c>
      <c r="AC206" s="104" t="s">
        <v>440</v>
      </c>
      <c r="AD206" s="104" t="s">
        <v>853</v>
      </c>
      <c r="AE206" s="104" t="s">
        <v>854</v>
      </c>
      <c r="AF206" s="104" t="s">
        <v>855</v>
      </c>
      <c r="AG206" s="104" t="s">
        <v>325</v>
      </c>
    </row>
    <row r="207" spans="1:33">
      <c r="A207" s="104" t="s">
        <v>844</v>
      </c>
      <c r="B207" s="104" t="s">
        <v>1474</v>
      </c>
      <c r="C207" s="104">
        <v>4.4871220000000003E-2</v>
      </c>
      <c r="D207" s="104">
        <v>3.3579584000000003E-2</v>
      </c>
      <c r="E207" s="104">
        <v>6.1067268000000001E-2</v>
      </c>
      <c r="F207" s="104">
        <v>1.2978585000000001E-2</v>
      </c>
      <c r="G207" s="104">
        <v>1.6541912999999998E-2</v>
      </c>
      <c r="H207" s="104">
        <v>4.9875309999999999E-3</v>
      </c>
      <c r="I207" s="104">
        <v>1.8521948999999999E-2</v>
      </c>
      <c r="J207" s="104">
        <v>7.6852140000000001E-3</v>
      </c>
      <c r="K207" s="104">
        <v>1.1717376999999999E-2</v>
      </c>
      <c r="L207" s="104">
        <v>0</v>
      </c>
      <c r="M207" s="104">
        <v>1.216545E-2</v>
      </c>
      <c r="N207" s="104">
        <v>3.6599200000000001E-3</v>
      </c>
      <c r="O207" s="104">
        <v>0</v>
      </c>
      <c r="P207" s="104">
        <v>0</v>
      </c>
      <c r="Q207" s="104">
        <v>0</v>
      </c>
      <c r="R207" s="104">
        <v>0</v>
      </c>
      <c r="S207" s="104">
        <v>1.4324595000000001E-2</v>
      </c>
      <c r="T207" s="104">
        <v>1.7152659000000001E-2</v>
      </c>
      <c r="U207" s="104">
        <v>2.1029019999999999E-2</v>
      </c>
      <c r="V207" s="104">
        <v>3.8339148000000003E-2</v>
      </c>
      <c r="W207" s="104">
        <v>0</v>
      </c>
      <c r="X207" s="104">
        <v>0</v>
      </c>
      <c r="Y207" s="104">
        <v>0</v>
      </c>
      <c r="Z207" s="104">
        <v>0</v>
      </c>
      <c r="AA207" s="104" t="s">
        <v>666</v>
      </c>
      <c r="AB207" s="104"/>
      <c r="AC207" s="104"/>
      <c r="AD207" s="104"/>
      <c r="AE207" s="104"/>
      <c r="AF207" s="104"/>
      <c r="AG207" s="104"/>
    </row>
    <row r="208" spans="1:33">
      <c r="A208" s="104" t="s">
        <v>922</v>
      </c>
      <c r="B208" s="104" t="s">
        <v>1475</v>
      </c>
      <c r="C208" s="104">
        <v>1.3461366000000001E-2</v>
      </c>
      <c r="D208" s="104">
        <v>5.596597E-3</v>
      </c>
      <c r="E208" s="104">
        <v>3.7579857000000001E-2</v>
      </c>
      <c r="F208" s="104">
        <v>2.5957171000000001E-2</v>
      </c>
      <c r="G208" s="104">
        <v>0</v>
      </c>
      <c r="H208" s="104">
        <v>0</v>
      </c>
      <c r="I208" s="104">
        <v>0</v>
      </c>
      <c r="J208" s="104">
        <v>3.8426070000000001E-3</v>
      </c>
      <c r="K208" s="104">
        <v>0</v>
      </c>
      <c r="L208" s="104">
        <v>0</v>
      </c>
      <c r="M208" s="104">
        <v>0</v>
      </c>
      <c r="N208" s="104">
        <v>7.3198400000000002E-3</v>
      </c>
      <c r="O208" s="104">
        <v>0</v>
      </c>
      <c r="P208" s="104">
        <v>0</v>
      </c>
      <c r="Q208" s="104">
        <v>0</v>
      </c>
      <c r="R208" s="104">
        <v>0</v>
      </c>
      <c r="S208" s="104">
        <v>0</v>
      </c>
      <c r="T208" s="104">
        <v>0</v>
      </c>
      <c r="U208" s="104">
        <v>0</v>
      </c>
      <c r="V208" s="104">
        <v>0</v>
      </c>
      <c r="W208" s="104">
        <v>0</v>
      </c>
      <c r="X208" s="104">
        <v>0</v>
      </c>
      <c r="Y208" s="104">
        <v>0</v>
      </c>
      <c r="Z208" s="104">
        <v>0</v>
      </c>
      <c r="AA208" s="104" t="s">
        <v>319</v>
      </c>
      <c r="AB208" s="104" t="s">
        <v>333</v>
      </c>
      <c r="AC208" s="104" t="s">
        <v>334</v>
      </c>
      <c r="AD208" s="104" t="s">
        <v>335</v>
      </c>
      <c r="AE208" s="104" t="s">
        <v>912</v>
      </c>
      <c r="AF208" s="104"/>
      <c r="AG208" s="104"/>
    </row>
    <row r="209" spans="1:33">
      <c r="A209" s="104" t="s">
        <v>1180</v>
      </c>
      <c r="B209" s="104" t="s">
        <v>1476</v>
      </c>
      <c r="C209" s="104">
        <v>0</v>
      </c>
      <c r="D209" s="104">
        <v>0</v>
      </c>
      <c r="E209" s="104">
        <v>0</v>
      </c>
      <c r="F209" s="104">
        <v>0</v>
      </c>
      <c r="G209" s="104">
        <v>0</v>
      </c>
      <c r="H209" s="104">
        <v>0</v>
      </c>
      <c r="I209" s="104">
        <v>0</v>
      </c>
      <c r="J209" s="104">
        <v>0</v>
      </c>
      <c r="K209" s="104">
        <v>0</v>
      </c>
      <c r="L209" s="104">
        <v>0</v>
      </c>
      <c r="M209" s="104">
        <v>0</v>
      </c>
      <c r="N209" s="104">
        <v>0</v>
      </c>
      <c r="O209" s="104">
        <v>0</v>
      </c>
      <c r="P209" s="104">
        <v>0</v>
      </c>
      <c r="Q209" s="104">
        <v>0</v>
      </c>
      <c r="R209" s="104">
        <v>0</v>
      </c>
      <c r="S209" s="104">
        <v>0</v>
      </c>
      <c r="T209" s="104">
        <v>0</v>
      </c>
      <c r="U209" s="104">
        <v>7.0096730000000001E-3</v>
      </c>
      <c r="V209" s="104">
        <v>0</v>
      </c>
      <c r="W209" s="104">
        <v>0</v>
      </c>
      <c r="X209" s="104">
        <v>0</v>
      </c>
      <c r="Y209" s="104">
        <v>0</v>
      </c>
      <c r="Z209" s="104">
        <v>0</v>
      </c>
      <c r="AA209" s="104" t="s">
        <v>666</v>
      </c>
      <c r="AB209" s="104"/>
      <c r="AC209" s="104"/>
      <c r="AD209" s="104"/>
      <c r="AE209" s="104"/>
      <c r="AF209" s="104"/>
      <c r="AG209" s="104"/>
    </row>
    <row r="210" spans="1:33">
      <c r="A210" s="104" t="s">
        <v>1186</v>
      </c>
      <c r="B210" s="104" t="s">
        <v>1477</v>
      </c>
      <c r="C210" s="104">
        <v>4.4871219999999996E-3</v>
      </c>
      <c r="D210" s="104">
        <v>0</v>
      </c>
      <c r="E210" s="104">
        <v>4.6974820000000002E-3</v>
      </c>
      <c r="F210" s="104">
        <v>0</v>
      </c>
      <c r="G210" s="104">
        <v>0</v>
      </c>
      <c r="H210" s="104">
        <v>0</v>
      </c>
      <c r="I210" s="104">
        <v>0</v>
      </c>
      <c r="J210" s="104">
        <v>0</v>
      </c>
      <c r="K210" s="104">
        <v>3.9057919999999999E-3</v>
      </c>
      <c r="L210" s="104">
        <v>0</v>
      </c>
      <c r="M210" s="104">
        <v>0</v>
      </c>
      <c r="N210" s="104">
        <v>3.6599200000000001E-3</v>
      </c>
      <c r="O210" s="104">
        <v>0</v>
      </c>
      <c r="P210" s="104">
        <v>0</v>
      </c>
      <c r="Q210" s="104">
        <v>0</v>
      </c>
      <c r="R210" s="104">
        <v>0</v>
      </c>
      <c r="S210" s="104">
        <v>0</v>
      </c>
      <c r="T210" s="104">
        <v>0</v>
      </c>
      <c r="U210" s="104">
        <v>0</v>
      </c>
      <c r="V210" s="104">
        <v>0</v>
      </c>
      <c r="W210" s="104">
        <v>0</v>
      </c>
      <c r="X210" s="104">
        <v>0</v>
      </c>
      <c r="Y210" s="104">
        <v>0</v>
      </c>
      <c r="Z210" s="104">
        <v>0</v>
      </c>
      <c r="AA210" s="104" t="s">
        <v>319</v>
      </c>
      <c r="AB210" s="104" t="s">
        <v>320</v>
      </c>
      <c r="AC210" s="104" t="s">
        <v>451</v>
      </c>
      <c r="AD210" s="104" t="s">
        <v>452</v>
      </c>
      <c r="AE210" s="104" t="s">
        <v>453</v>
      </c>
      <c r="AF210" s="104" t="s">
        <v>670</v>
      </c>
      <c r="AG210" s="104" t="s">
        <v>325</v>
      </c>
    </row>
    <row r="211" spans="1:33">
      <c r="A211" s="104" t="s">
        <v>845</v>
      </c>
      <c r="B211" s="104" t="s">
        <v>1478</v>
      </c>
      <c r="C211" s="104">
        <v>1.7948487999999999E-2</v>
      </c>
      <c r="D211" s="104">
        <v>1.6789792000000001E-2</v>
      </c>
      <c r="E211" s="104">
        <v>1.4092446E-2</v>
      </c>
      <c r="F211" s="104">
        <v>2.5957171000000001E-2</v>
      </c>
      <c r="G211" s="104">
        <v>4.1354779999999997E-3</v>
      </c>
      <c r="H211" s="104">
        <v>4.9875309999999999E-3</v>
      </c>
      <c r="I211" s="104">
        <v>0</v>
      </c>
      <c r="J211" s="104">
        <v>3.8426070000000001E-3</v>
      </c>
      <c r="K211" s="104">
        <v>3.9057919999999999E-3</v>
      </c>
      <c r="L211" s="104">
        <v>1.1128008999999999E-2</v>
      </c>
      <c r="M211" s="104">
        <v>4.0551500000000004E-3</v>
      </c>
      <c r="N211" s="104">
        <v>1.4639681E-2</v>
      </c>
      <c r="O211" s="104">
        <v>0</v>
      </c>
      <c r="P211" s="104">
        <v>0</v>
      </c>
      <c r="Q211" s="104">
        <v>0</v>
      </c>
      <c r="R211" s="104">
        <v>0</v>
      </c>
      <c r="S211" s="104">
        <v>0</v>
      </c>
      <c r="T211" s="104">
        <v>0</v>
      </c>
      <c r="U211" s="104">
        <v>0</v>
      </c>
      <c r="V211" s="104">
        <v>3.8339149999999998E-3</v>
      </c>
      <c r="W211" s="104">
        <v>0</v>
      </c>
      <c r="X211" s="104">
        <v>0</v>
      </c>
      <c r="Y211" s="104">
        <v>0</v>
      </c>
      <c r="Z211" s="104">
        <v>0</v>
      </c>
      <c r="AA211" s="104" t="s">
        <v>319</v>
      </c>
      <c r="AB211" s="104" t="s">
        <v>503</v>
      </c>
      <c r="AC211" s="104" t="s">
        <v>504</v>
      </c>
      <c r="AD211" s="104" t="s">
        <v>505</v>
      </c>
      <c r="AE211" s="104" t="s">
        <v>506</v>
      </c>
      <c r="AF211" s="104" t="s">
        <v>846</v>
      </c>
      <c r="AG211" s="104" t="s">
        <v>325</v>
      </c>
    </row>
    <row r="212" spans="1:33">
      <c r="A212" s="104" t="s">
        <v>1056</v>
      </c>
      <c r="B212" s="104" t="s">
        <v>1479</v>
      </c>
      <c r="C212" s="104">
        <v>1.3461366000000001E-2</v>
      </c>
      <c r="D212" s="104">
        <v>2.7982986000000001E-2</v>
      </c>
      <c r="E212" s="104">
        <v>9.3949640000000004E-3</v>
      </c>
      <c r="F212" s="104">
        <v>2.5957171000000001E-2</v>
      </c>
      <c r="G212" s="104">
        <v>8.2709570000000007E-3</v>
      </c>
      <c r="H212" s="104">
        <v>4.9875309999999999E-3</v>
      </c>
      <c r="I212" s="104">
        <v>0</v>
      </c>
      <c r="J212" s="104">
        <v>7.6852140000000001E-3</v>
      </c>
      <c r="K212" s="104">
        <v>3.9057919999999999E-3</v>
      </c>
      <c r="L212" s="104">
        <v>3.7093360000000001E-3</v>
      </c>
      <c r="M212" s="104">
        <v>4.0551500000000004E-3</v>
      </c>
      <c r="N212" s="104">
        <v>0</v>
      </c>
      <c r="O212" s="104">
        <v>0</v>
      </c>
      <c r="P212" s="104">
        <v>0</v>
      </c>
      <c r="Q212" s="104">
        <v>0</v>
      </c>
      <c r="R212" s="104">
        <v>0</v>
      </c>
      <c r="S212" s="104">
        <v>1.9099459999999999E-2</v>
      </c>
      <c r="T212" s="104">
        <v>4.288165E-3</v>
      </c>
      <c r="U212" s="104">
        <v>7.0096730000000001E-3</v>
      </c>
      <c r="V212" s="104">
        <v>1.1501744E-2</v>
      </c>
      <c r="W212" s="104">
        <v>0</v>
      </c>
      <c r="X212" s="104">
        <v>0</v>
      </c>
      <c r="Y212" s="104">
        <v>0</v>
      </c>
      <c r="Z212" s="104">
        <v>0</v>
      </c>
      <c r="AA212" s="104" t="s">
        <v>319</v>
      </c>
      <c r="AB212" s="104" t="s">
        <v>417</v>
      </c>
      <c r="AC212" s="104" t="s">
        <v>440</v>
      </c>
      <c r="AD212" s="104" t="s">
        <v>716</v>
      </c>
      <c r="AE212" s="104" t="s">
        <v>766</v>
      </c>
      <c r="AF212" s="104" t="s">
        <v>767</v>
      </c>
      <c r="AG212" s="104" t="s">
        <v>325</v>
      </c>
    </row>
    <row r="213" spans="1:33">
      <c r="A213" s="104" t="s">
        <v>1183</v>
      </c>
      <c r="B213" s="104" t="s">
        <v>1480</v>
      </c>
      <c r="C213" s="104">
        <v>0</v>
      </c>
      <c r="D213" s="104">
        <v>1.6789792000000001E-2</v>
      </c>
      <c r="E213" s="104">
        <v>9.3949640000000004E-3</v>
      </c>
      <c r="F213" s="104">
        <v>0</v>
      </c>
      <c r="G213" s="104">
        <v>0</v>
      </c>
      <c r="H213" s="104">
        <v>0</v>
      </c>
      <c r="I213" s="104">
        <v>0</v>
      </c>
      <c r="J213" s="104">
        <v>0</v>
      </c>
      <c r="K213" s="104">
        <v>0</v>
      </c>
      <c r="L213" s="104">
        <v>0</v>
      </c>
      <c r="M213" s="104">
        <v>0</v>
      </c>
      <c r="N213" s="104">
        <v>0</v>
      </c>
      <c r="O213" s="104">
        <v>0</v>
      </c>
      <c r="P213" s="104">
        <v>0</v>
      </c>
      <c r="Q213" s="104">
        <v>0</v>
      </c>
      <c r="R213" s="104">
        <v>0</v>
      </c>
      <c r="S213" s="104">
        <v>0</v>
      </c>
      <c r="T213" s="104">
        <v>0</v>
      </c>
      <c r="U213" s="104">
        <v>0</v>
      </c>
      <c r="V213" s="104">
        <v>0</v>
      </c>
      <c r="W213" s="104">
        <v>0</v>
      </c>
      <c r="X213" s="104">
        <v>0</v>
      </c>
      <c r="Y213" s="104">
        <v>0</v>
      </c>
      <c r="Z213" s="104">
        <v>0</v>
      </c>
      <c r="AA213" s="104" t="s">
        <v>319</v>
      </c>
      <c r="AB213" s="104" t="s">
        <v>588</v>
      </c>
      <c r="AC213" s="104" t="s">
        <v>1184</v>
      </c>
      <c r="AD213" s="104" t="s">
        <v>813</v>
      </c>
      <c r="AE213" s="104" t="s">
        <v>481</v>
      </c>
      <c r="AF213" s="104" t="s">
        <v>476</v>
      </c>
      <c r="AG213" s="104" t="s">
        <v>325</v>
      </c>
    </row>
    <row r="214" spans="1:33">
      <c r="A214" s="104" t="s">
        <v>428</v>
      </c>
      <c r="B214" s="104" t="s">
        <v>1481</v>
      </c>
      <c r="C214" s="104">
        <v>4.4871219999999996E-3</v>
      </c>
      <c r="D214" s="104">
        <v>2.7982986000000001E-2</v>
      </c>
      <c r="E214" s="104">
        <v>9.3949640000000004E-3</v>
      </c>
      <c r="F214" s="104">
        <v>5.1914341000000003E-2</v>
      </c>
      <c r="G214" s="104">
        <v>4.1354779999999997E-3</v>
      </c>
      <c r="H214" s="104">
        <v>0</v>
      </c>
      <c r="I214" s="104">
        <v>0</v>
      </c>
      <c r="J214" s="104">
        <v>3.8426070000000001E-3</v>
      </c>
      <c r="K214" s="104">
        <v>3.9057919999999999E-3</v>
      </c>
      <c r="L214" s="104">
        <v>3.7093360000000001E-3</v>
      </c>
      <c r="M214" s="104">
        <v>4.0551500000000004E-3</v>
      </c>
      <c r="N214" s="104">
        <v>3.6599200000000001E-3</v>
      </c>
      <c r="O214" s="104">
        <v>0</v>
      </c>
      <c r="P214" s="104">
        <v>0</v>
      </c>
      <c r="Q214" s="104">
        <v>0</v>
      </c>
      <c r="R214" s="104">
        <v>0</v>
      </c>
      <c r="S214" s="104">
        <v>0</v>
      </c>
      <c r="T214" s="104">
        <v>0</v>
      </c>
      <c r="U214" s="104">
        <v>0</v>
      </c>
      <c r="V214" s="104">
        <v>0</v>
      </c>
      <c r="W214" s="104">
        <v>0</v>
      </c>
      <c r="X214" s="104">
        <v>0</v>
      </c>
      <c r="Y214" s="104">
        <v>0</v>
      </c>
      <c r="Z214" s="104">
        <v>0</v>
      </c>
      <c r="AA214" s="104" t="s">
        <v>319</v>
      </c>
      <c r="AB214" s="104" t="s">
        <v>320</v>
      </c>
      <c r="AC214" s="104" t="s">
        <v>354</v>
      </c>
      <c r="AD214" s="104" t="s">
        <v>355</v>
      </c>
      <c r="AE214" s="104" t="s">
        <v>429</v>
      </c>
      <c r="AF214" s="104" t="s">
        <v>430</v>
      </c>
      <c r="AG214" s="104" t="s">
        <v>325</v>
      </c>
    </row>
    <row r="215" spans="1:33">
      <c r="A215" s="104" t="s">
        <v>1120</v>
      </c>
      <c r="B215" s="104" t="s">
        <v>1482</v>
      </c>
      <c r="C215" s="104">
        <v>1.3461366000000001E-2</v>
      </c>
      <c r="D215" s="104">
        <v>0</v>
      </c>
      <c r="E215" s="104">
        <v>0</v>
      </c>
      <c r="F215" s="104">
        <v>1.2978585000000001E-2</v>
      </c>
      <c r="G215" s="104">
        <v>4.1354779999999997E-3</v>
      </c>
      <c r="H215" s="104">
        <v>4.9875309999999999E-3</v>
      </c>
      <c r="I215" s="104">
        <v>4.630487E-3</v>
      </c>
      <c r="J215" s="104">
        <v>0</v>
      </c>
      <c r="K215" s="104">
        <v>7.8115850000000002E-3</v>
      </c>
      <c r="L215" s="104">
        <v>2.5965354999999999E-2</v>
      </c>
      <c r="M215" s="104">
        <v>4.0551500000000004E-3</v>
      </c>
      <c r="N215" s="104">
        <v>1.0979760999999999E-2</v>
      </c>
      <c r="O215" s="104">
        <v>0</v>
      </c>
      <c r="P215" s="104">
        <v>0</v>
      </c>
      <c r="Q215" s="104">
        <v>0</v>
      </c>
      <c r="R215" s="104">
        <v>0</v>
      </c>
      <c r="S215" s="104">
        <v>0</v>
      </c>
      <c r="T215" s="104">
        <v>0</v>
      </c>
      <c r="U215" s="104">
        <v>0</v>
      </c>
      <c r="V215" s="104">
        <v>0</v>
      </c>
      <c r="W215" s="104">
        <v>0</v>
      </c>
      <c r="X215" s="104">
        <v>0</v>
      </c>
      <c r="Y215" s="104">
        <v>0</v>
      </c>
      <c r="Z215" s="104">
        <v>0</v>
      </c>
      <c r="AA215" s="104" t="s">
        <v>319</v>
      </c>
      <c r="AB215" s="104" t="s">
        <v>576</v>
      </c>
      <c r="AC215" s="104" t="s">
        <v>577</v>
      </c>
      <c r="AD215" s="104" t="s">
        <v>652</v>
      </c>
      <c r="AE215" s="104" t="s">
        <v>653</v>
      </c>
      <c r="AF215" s="104" t="s">
        <v>775</v>
      </c>
      <c r="AG215" s="104" t="s">
        <v>325</v>
      </c>
    </row>
    <row r="216" spans="1:33">
      <c r="A216" s="104" t="s">
        <v>616</v>
      </c>
      <c r="B216" s="104" t="s">
        <v>1483</v>
      </c>
      <c r="C216" s="104">
        <v>0.14358790299999999</v>
      </c>
      <c r="D216" s="104">
        <v>0.111931945</v>
      </c>
      <c r="E216" s="104">
        <v>0.15971439300000001</v>
      </c>
      <c r="F216" s="104">
        <v>0.18170019500000001</v>
      </c>
      <c r="G216" s="104">
        <v>8.2709570000000007E-3</v>
      </c>
      <c r="H216" s="104">
        <v>1.9950124999999999E-2</v>
      </c>
      <c r="I216" s="104">
        <v>1.3891461000000001E-2</v>
      </c>
      <c r="J216" s="104">
        <v>1.1527819999999999E-2</v>
      </c>
      <c r="K216" s="104">
        <v>1.5623168999999999E-2</v>
      </c>
      <c r="L216" s="104">
        <v>3.3384028000000003E-2</v>
      </c>
      <c r="M216" s="104">
        <v>2.8386049999999999E-2</v>
      </c>
      <c r="N216" s="104">
        <v>1.4639681E-2</v>
      </c>
      <c r="O216" s="104">
        <v>0</v>
      </c>
      <c r="P216" s="104">
        <v>0</v>
      </c>
      <c r="Q216" s="104">
        <v>0</v>
      </c>
      <c r="R216" s="104">
        <v>0</v>
      </c>
      <c r="S216" s="104">
        <v>9.0722437000000003E-2</v>
      </c>
      <c r="T216" s="104">
        <v>8.1475128999999993E-2</v>
      </c>
      <c r="U216" s="104">
        <v>4.9067712999999999E-2</v>
      </c>
      <c r="V216" s="104">
        <v>0.161024422</v>
      </c>
      <c r="W216" s="104">
        <v>0</v>
      </c>
      <c r="X216" s="104">
        <v>0</v>
      </c>
      <c r="Y216" s="104">
        <v>0</v>
      </c>
      <c r="Z216" s="104">
        <v>0</v>
      </c>
      <c r="AA216" s="104" t="s">
        <v>319</v>
      </c>
      <c r="AB216" s="104" t="s">
        <v>417</v>
      </c>
      <c r="AC216" s="104" t="s">
        <v>418</v>
      </c>
      <c r="AD216" s="104" t="s">
        <v>419</v>
      </c>
      <c r="AE216" s="104" t="s">
        <v>420</v>
      </c>
      <c r="AF216" s="104" t="s">
        <v>421</v>
      </c>
      <c r="AG216" s="104" t="s">
        <v>325</v>
      </c>
    </row>
    <row r="217" spans="1:33">
      <c r="A217" s="104" t="s">
        <v>690</v>
      </c>
      <c r="B217" s="104" t="s">
        <v>1484</v>
      </c>
      <c r="C217" s="104">
        <v>0</v>
      </c>
      <c r="D217" s="104">
        <v>0</v>
      </c>
      <c r="E217" s="104">
        <v>0</v>
      </c>
      <c r="F217" s="104">
        <v>0</v>
      </c>
      <c r="G217" s="104">
        <v>2.0677391E-2</v>
      </c>
      <c r="H217" s="104">
        <v>1.4962593999999999E-2</v>
      </c>
      <c r="I217" s="104">
        <v>1.3891461000000001E-2</v>
      </c>
      <c r="J217" s="104">
        <v>2.6898248E-2</v>
      </c>
      <c r="K217" s="104">
        <v>0</v>
      </c>
      <c r="L217" s="104">
        <v>0</v>
      </c>
      <c r="M217" s="104">
        <v>0</v>
      </c>
      <c r="N217" s="104">
        <v>0</v>
      </c>
      <c r="O217" s="104">
        <v>5.6404026000000003E-2</v>
      </c>
      <c r="P217" s="104">
        <v>4.4662800000000004E-3</v>
      </c>
      <c r="Q217" s="104">
        <v>3.6372453999999999E-2</v>
      </c>
      <c r="R217" s="104">
        <v>9.6029189999999997E-3</v>
      </c>
      <c r="S217" s="104">
        <v>0</v>
      </c>
      <c r="T217" s="104">
        <v>0</v>
      </c>
      <c r="U217" s="104">
        <v>0</v>
      </c>
      <c r="V217" s="104">
        <v>0</v>
      </c>
      <c r="W217" s="104">
        <v>0.211407551</v>
      </c>
      <c r="X217" s="104">
        <v>0.209570381</v>
      </c>
      <c r="Y217" s="104">
        <v>8.8362640000000006E-2</v>
      </c>
      <c r="Z217" s="104">
        <v>0.16095140199999999</v>
      </c>
      <c r="AA217" s="104" t="s">
        <v>319</v>
      </c>
      <c r="AB217" s="104" t="s">
        <v>333</v>
      </c>
      <c r="AC217" s="104" t="s">
        <v>334</v>
      </c>
      <c r="AD217" s="104" t="s">
        <v>335</v>
      </c>
      <c r="AE217" s="104" t="s">
        <v>336</v>
      </c>
      <c r="AF217" s="104" t="s">
        <v>337</v>
      </c>
      <c r="AG217" s="104" t="s">
        <v>325</v>
      </c>
    </row>
    <row r="218" spans="1:33">
      <c r="A218" s="104" t="s">
        <v>909</v>
      </c>
      <c r="B218" s="104" t="s">
        <v>1485</v>
      </c>
      <c r="C218" s="104">
        <v>3.5896975999999997E-2</v>
      </c>
      <c r="D218" s="104">
        <v>2.2386389E-2</v>
      </c>
      <c r="E218" s="104">
        <v>3.7579857000000001E-2</v>
      </c>
      <c r="F218" s="104">
        <v>1.2978585000000001E-2</v>
      </c>
      <c r="G218" s="104">
        <v>1.2406435E-2</v>
      </c>
      <c r="H218" s="104">
        <v>1.4962593999999999E-2</v>
      </c>
      <c r="I218" s="104">
        <v>9.2609739999999999E-3</v>
      </c>
      <c r="J218" s="104">
        <v>7.6852140000000001E-3</v>
      </c>
      <c r="K218" s="104">
        <v>7.8115850000000002E-3</v>
      </c>
      <c r="L218" s="104">
        <v>7.4186729999999998E-3</v>
      </c>
      <c r="M218" s="104">
        <v>2.4330899999999999E-2</v>
      </c>
      <c r="N218" s="104">
        <v>1.8299600999999999E-2</v>
      </c>
      <c r="O218" s="104">
        <v>0</v>
      </c>
      <c r="P218" s="104">
        <v>0</v>
      </c>
      <c r="Q218" s="104">
        <v>0</v>
      </c>
      <c r="R218" s="104">
        <v>0</v>
      </c>
      <c r="S218" s="104">
        <v>1.9099459999999999E-2</v>
      </c>
      <c r="T218" s="104">
        <v>2.1440823000000001E-2</v>
      </c>
      <c r="U218" s="104">
        <v>1.4019347E-2</v>
      </c>
      <c r="V218" s="104">
        <v>3.0671317999999999E-2</v>
      </c>
      <c r="W218" s="104">
        <v>0</v>
      </c>
      <c r="X218" s="104">
        <v>0</v>
      </c>
      <c r="Y218" s="104">
        <v>0</v>
      </c>
      <c r="Z218" s="104">
        <v>0</v>
      </c>
      <c r="AA218" s="104" t="s">
        <v>319</v>
      </c>
      <c r="AB218" s="104" t="s">
        <v>576</v>
      </c>
      <c r="AC218" s="104" t="s">
        <v>577</v>
      </c>
      <c r="AD218" s="104" t="s">
        <v>578</v>
      </c>
      <c r="AE218" s="104" t="s">
        <v>579</v>
      </c>
      <c r="AF218" s="104" t="s">
        <v>668</v>
      </c>
      <c r="AG218" s="104" t="s">
        <v>325</v>
      </c>
    </row>
    <row r="219" spans="1:33">
      <c r="A219" s="104" t="s">
        <v>963</v>
      </c>
      <c r="B219" s="104" t="s">
        <v>1486</v>
      </c>
      <c r="C219" s="104">
        <v>1.7948487999999999E-2</v>
      </c>
      <c r="D219" s="104">
        <v>1.1193195E-2</v>
      </c>
      <c r="E219" s="104">
        <v>1.8789929E-2</v>
      </c>
      <c r="F219" s="104">
        <v>5.1914341000000003E-2</v>
      </c>
      <c r="G219" s="104">
        <v>1.2406435E-2</v>
      </c>
      <c r="H219" s="104">
        <v>1.9950124999999999E-2</v>
      </c>
      <c r="I219" s="104">
        <v>2.3152435999999998E-2</v>
      </c>
      <c r="J219" s="104">
        <v>3.8426070000000001E-3</v>
      </c>
      <c r="K219" s="104">
        <v>2.7340546E-2</v>
      </c>
      <c r="L219" s="104">
        <v>1.4837346E-2</v>
      </c>
      <c r="M219" s="104">
        <v>2.8386049999999999E-2</v>
      </c>
      <c r="N219" s="104">
        <v>1.0979760999999999E-2</v>
      </c>
      <c r="O219" s="104">
        <v>0</v>
      </c>
      <c r="P219" s="104">
        <v>0</v>
      </c>
      <c r="Q219" s="104">
        <v>0</v>
      </c>
      <c r="R219" s="104">
        <v>0</v>
      </c>
      <c r="S219" s="104">
        <v>0</v>
      </c>
      <c r="T219" s="104">
        <v>0</v>
      </c>
      <c r="U219" s="104">
        <v>0</v>
      </c>
      <c r="V219" s="104">
        <v>0</v>
      </c>
      <c r="W219" s="104">
        <v>0</v>
      </c>
      <c r="X219" s="104">
        <v>0</v>
      </c>
      <c r="Y219" s="104">
        <v>0</v>
      </c>
      <c r="Z219" s="104">
        <v>0</v>
      </c>
      <c r="AA219" s="104" t="s">
        <v>319</v>
      </c>
      <c r="AB219" s="104" t="s">
        <v>576</v>
      </c>
      <c r="AC219" s="104" t="s">
        <v>577</v>
      </c>
      <c r="AD219" s="104" t="s">
        <v>749</v>
      </c>
      <c r="AE219" s="104" t="s">
        <v>750</v>
      </c>
      <c r="AF219" s="104" t="s">
        <v>375</v>
      </c>
      <c r="AG219" s="104" t="s">
        <v>325</v>
      </c>
    </row>
    <row r="220" spans="1:33">
      <c r="A220" s="104" t="s">
        <v>1050</v>
      </c>
      <c r="B220" s="104" t="s">
        <v>1487</v>
      </c>
      <c r="C220" s="104">
        <v>1.3461366000000001E-2</v>
      </c>
      <c r="D220" s="104">
        <v>1.1193195E-2</v>
      </c>
      <c r="E220" s="104">
        <v>9.3949640000000004E-3</v>
      </c>
      <c r="F220" s="104">
        <v>3.8935756000000002E-2</v>
      </c>
      <c r="G220" s="104">
        <v>0</v>
      </c>
      <c r="H220" s="104">
        <v>0</v>
      </c>
      <c r="I220" s="104">
        <v>0</v>
      </c>
      <c r="J220" s="104">
        <v>0</v>
      </c>
      <c r="K220" s="104">
        <v>3.9057919999999999E-3</v>
      </c>
      <c r="L220" s="104">
        <v>3.7093360000000001E-3</v>
      </c>
      <c r="M220" s="104">
        <v>8.1103000000000008E-3</v>
      </c>
      <c r="N220" s="104">
        <v>3.6599200000000001E-3</v>
      </c>
      <c r="O220" s="104">
        <v>0</v>
      </c>
      <c r="P220" s="104">
        <v>0</v>
      </c>
      <c r="Q220" s="104">
        <v>0</v>
      </c>
      <c r="R220" s="104">
        <v>0</v>
      </c>
      <c r="S220" s="104">
        <v>4.7748649999999997E-3</v>
      </c>
      <c r="T220" s="104">
        <v>8.5763290000000006E-3</v>
      </c>
      <c r="U220" s="104">
        <v>7.0096730000000001E-3</v>
      </c>
      <c r="V220" s="104">
        <v>7.6678299999999996E-3</v>
      </c>
      <c r="W220" s="104">
        <v>0</v>
      </c>
      <c r="X220" s="104">
        <v>0</v>
      </c>
      <c r="Y220" s="104">
        <v>0</v>
      </c>
      <c r="Z220" s="104">
        <v>0</v>
      </c>
      <c r="AA220" s="104" t="s">
        <v>319</v>
      </c>
      <c r="AB220" s="104" t="s">
        <v>1051</v>
      </c>
      <c r="AC220" s="104" t="s">
        <v>1052</v>
      </c>
      <c r="AD220" s="104" t="s">
        <v>1053</v>
      </c>
      <c r="AE220" s="104" t="s">
        <v>481</v>
      </c>
      <c r="AF220" s="104" t="s">
        <v>476</v>
      </c>
      <c r="AG220" s="104" t="s">
        <v>325</v>
      </c>
    </row>
    <row r="221" spans="1:33">
      <c r="A221" s="104" t="s">
        <v>860</v>
      </c>
      <c r="B221" s="104" t="s">
        <v>1488</v>
      </c>
      <c r="C221" s="104">
        <v>6.7306828999999999E-2</v>
      </c>
      <c r="D221" s="104">
        <v>7.2755764000000001E-2</v>
      </c>
      <c r="E221" s="104">
        <v>8.9252160999999997E-2</v>
      </c>
      <c r="F221" s="104">
        <v>0.14276443899999999</v>
      </c>
      <c r="G221" s="104">
        <v>0</v>
      </c>
      <c r="H221" s="104">
        <v>0</v>
      </c>
      <c r="I221" s="104">
        <v>0</v>
      </c>
      <c r="J221" s="104">
        <v>0</v>
      </c>
      <c r="K221" s="104">
        <v>0</v>
      </c>
      <c r="L221" s="104">
        <v>0</v>
      </c>
      <c r="M221" s="104">
        <v>0</v>
      </c>
      <c r="N221" s="104">
        <v>0</v>
      </c>
      <c r="O221" s="104">
        <v>0</v>
      </c>
      <c r="P221" s="104">
        <v>0</v>
      </c>
      <c r="Q221" s="104">
        <v>0</v>
      </c>
      <c r="R221" s="104">
        <v>0</v>
      </c>
      <c r="S221" s="104">
        <v>0</v>
      </c>
      <c r="T221" s="104">
        <v>0</v>
      </c>
      <c r="U221" s="104">
        <v>0</v>
      </c>
      <c r="V221" s="104">
        <v>0</v>
      </c>
      <c r="W221" s="104">
        <v>0</v>
      </c>
      <c r="X221" s="104">
        <v>0</v>
      </c>
      <c r="Y221" s="104">
        <v>0</v>
      </c>
      <c r="Z221" s="104">
        <v>0</v>
      </c>
      <c r="AA221" s="104" t="s">
        <v>319</v>
      </c>
      <c r="AB221" s="104" t="s">
        <v>320</v>
      </c>
      <c r="AC221" s="104" t="s">
        <v>363</v>
      </c>
      <c r="AD221" s="104" t="s">
        <v>364</v>
      </c>
      <c r="AE221" s="104" t="s">
        <v>365</v>
      </c>
      <c r="AF221" s="104" t="s">
        <v>861</v>
      </c>
      <c r="AG221" s="104"/>
    </row>
    <row r="222" spans="1:33">
      <c r="A222" s="104" t="s">
        <v>1041</v>
      </c>
      <c r="B222" s="104" t="s">
        <v>1489</v>
      </c>
      <c r="C222" s="104">
        <v>3.5896975999999997E-2</v>
      </c>
      <c r="D222" s="104">
        <v>2.2386389E-2</v>
      </c>
      <c r="E222" s="104">
        <v>3.2882374999999998E-2</v>
      </c>
      <c r="F222" s="104">
        <v>0</v>
      </c>
      <c r="G222" s="104">
        <v>1.2406435E-2</v>
      </c>
      <c r="H222" s="104">
        <v>4.9875309999999999E-3</v>
      </c>
      <c r="I222" s="104">
        <v>0</v>
      </c>
      <c r="J222" s="104">
        <v>3.8426070000000001E-3</v>
      </c>
      <c r="K222" s="104">
        <v>1.1717376999999999E-2</v>
      </c>
      <c r="L222" s="104">
        <v>1.4837346E-2</v>
      </c>
      <c r="M222" s="104">
        <v>1.6220600000000002E-2</v>
      </c>
      <c r="N222" s="104">
        <v>2.1959520999999999E-2</v>
      </c>
      <c r="O222" s="104">
        <v>0</v>
      </c>
      <c r="P222" s="104">
        <v>0</v>
      </c>
      <c r="Q222" s="104">
        <v>0</v>
      </c>
      <c r="R222" s="104">
        <v>0</v>
      </c>
      <c r="S222" s="104">
        <v>4.7748649999999997E-3</v>
      </c>
      <c r="T222" s="104">
        <v>0</v>
      </c>
      <c r="U222" s="104">
        <v>0</v>
      </c>
      <c r="V222" s="104">
        <v>0</v>
      </c>
      <c r="W222" s="104">
        <v>0</v>
      </c>
      <c r="X222" s="104">
        <v>0</v>
      </c>
      <c r="Y222" s="104">
        <v>0</v>
      </c>
      <c r="Z222" s="104">
        <v>0</v>
      </c>
      <c r="AA222" s="104" t="s">
        <v>319</v>
      </c>
      <c r="AB222" s="104" t="s">
        <v>435</v>
      </c>
      <c r="AC222" s="104" t="s">
        <v>613</v>
      </c>
      <c r="AD222" s="104" t="s">
        <v>614</v>
      </c>
      <c r="AE222" s="104" t="s">
        <v>615</v>
      </c>
      <c r="AF222" s="104" t="s">
        <v>476</v>
      </c>
      <c r="AG222" s="104" t="s">
        <v>325</v>
      </c>
    </row>
    <row r="223" spans="1:33">
      <c r="A223" s="104" t="s">
        <v>439</v>
      </c>
      <c r="B223" s="104" t="s">
        <v>1490</v>
      </c>
      <c r="C223" s="104">
        <v>2.418558736</v>
      </c>
      <c r="D223" s="104">
        <v>2.389747034</v>
      </c>
      <c r="E223" s="104">
        <v>2.8372792179999999</v>
      </c>
      <c r="F223" s="104">
        <v>2.2193380920000001</v>
      </c>
      <c r="G223" s="104">
        <v>0.69476034900000005</v>
      </c>
      <c r="H223" s="104">
        <v>0.43890274299999998</v>
      </c>
      <c r="I223" s="104">
        <v>0.46767920000000002</v>
      </c>
      <c r="J223" s="104">
        <v>0.60713187800000001</v>
      </c>
      <c r="K223" s="104">
        <v>0.64445572799999995</v>
      </c>
      <c r="L223" s="104">
        <v>0.46366705000000003</v>
      </c>
      <c r="M223" s="104">
        <v>0.77047850799999995</v>
      </c>
      <c r="N223" s="104">
        <v>0.64048603699999995</v>
      </c>
      <c r="O223" s="104">
        <v>0</v>
      </c>
      <c r="P223" s="104">
        <v>0</v>
      </c>
      <c r="Q223" s="104">
        <v>0</v>
      </c>
      <c r="R223" s="104">
        <v>0</v>
      </c>
      <c r="S223" s="104">
        <v>0</v>
      </c>
      <c r="T223" s="104">
        <v>0</v>
      </c>
      <c r="U223" s="104">
        <v>0</v>
      </c>
      <c r="V223" s="104">
        <v>0</v>
      </c>
      <c r="W223" s="104">
        <v>0</v>
      </c>
      <c r="X223" s="104">
        <v>0</v>
      </c>
      <c r="Y223" s="104">
        <v>0</v>
      </c>
      <c r="Z223" s="104">
        <v>0</v>
      </c>
      <c r="AA223" s="104" t="s">
        <v>319</v>
      </c>
      <c r="AB223" s="104" t="s">
        <v>417</v>
      </c>
      <c r="AC223" s="104" t="s">
        <v>440</v>
      </c>
      <c r="AD223" s="104" t="s">
        <v>441</v>
      </c>
      <c r="AE223" s="104" t="s">
        <v>442</v>
      </c>
      <c r="AF223" s="104" t="s">
        <v>443</v>
      </c>
      <c r="AG223" s="104" t="s">
        <v>325</v>
      </c>
    </row>
    <row r="224" spans="1:33">
      <c r="A224" s="104" t="s">
        <v>877</v>
      </c>
      <c r="B224" s="104" t="s">
        <v>1491</v>
      </c>
      <c r="C224" s="104">
        <v>2.6922732000000001E-2</v>
      </c>
      <c r="D224" s="104">
        <v>1.1193195E-2</v>
      </c>
      <c r="E224" s="104">
        <v>1.8789929E-2</v>
      </c>
      <c r="F224" s="104">
        <v>5.1914341000000003E-2</v>
      </c>
      <c r="G224" s="104">
        <v>2.4812870000000001E-2</v>
      </c>
      <c r="H224" s="104">
        <v>1.4962593999999999E-2</v>
      </c>
      <c r="I224" s="104">
        <v>4.6304870999999997E-2</v>
      </c>
      <c r="J224" s="104">
        <v>3.0740855000000001E-2</v>
      </c>
      <c r="K224" s="104">
        <v>3.1246337999999999E-2</v>
      </c>
      <c r="L224" s="104">
        <v>2.2256017999999999E-2</v>
      </c>
      <c r="M224" s="104">
        <v>4.0551499999999997E-2</v>
      </c>
      <c r="N224" s="104">
        <v>3.2939282E-2</v>
      </c>
      <c r="O224" s="104">
        <v>0</v>
      </c>
      <c r="P224" s="104">
        <v>0</v>
      </c>
      <c r="Q224" s="104">
        <v>0</v>
      </c>
      <c r="R224" s="104">
        <v>0</v>
      </c>
      <c r="S224" s="104">
        <v>0</v>
      </c>
      <c r="T224" s="104">
        <v>0</v>
      </c>
      <c r="U224" s="104">
        <v>0</v>
      </c>
      <c r="V224" s="104">
        <v>0</v>
      </c>
      <c r="W224" s="104">
        <v>0</v>
      </c>
      <c r="X224" s="104">
        <v>0</v>
      </c>
      <c r="Y224" s="104">
        <v>0</v>
      </c>
      <c r="Z224" s="104">
        <v>0</v>
      </c>
      <c r="AA224" s="104" t="s">
        <v>319</v>
      </c>
      <c r="AB224" s="104" t="s">
        <v>333</v>
      </c>
      <c r="AC224" s="104" t="s">
        <v>334</v>
      </c>
      <c r="AD224" s="104" t="s">
        <v>335</v>
      </c>
      <c r="AE224" s="104" t="s">
        <v>485</v>
      </c>
      <c r="AF224" s="104" t="s">
        <v>375</v>
      </c>
      <c r="AG224" s="104" t="s">
        <v>325</v>
      </c>
    </row>
    <row r="225" spans="1:33">
      <c r="A225" s="104" t="s">
        <v>916</v>
      </c>
      <c r="B225" s="104" t="s">
        <v>1492</v>
      </c>
      <c r="C225" s="104">
        <v>1.7948487999999999E-2</v>
      </c>
      <c r="D225" s="104">
        <v>4.4772777999999999E-2</v>
      </c>
      <c r="E225" s="104">
        <v>5.1672304000000002E-2</v>
      </c>
      <c r="F225" s="104">
        <v>0</v>
      </c>
      <c r="G225" s="104">
        <v>4.1354779999999997E-3</v>
      </c>
      <c r="H225" s="104">
        <v>1.4962593999999999E-2</v>
      </c>
      <c r="I225" s="104">
        <v>4.630487E-3</v>
      </c>
      <c r="J225" s="104">
        <v>3.8426070000000001E-3</v>
      </c>
      <c r="K225" s="104">
        <v>7.8115850000000002E-3</v>
      </c>
      <c r="L225" s="104">
        <v>7.4186729999999998E-3</v>
      </c>
      <c r="M225" s="104">
        <v>8.1103000000000008E-3</v>
      </c>
      <c r="N225" s="104">
        <v>7.3198400000000002E-3</v>
      </c>
      <c r="O225" s="104">
        <v>0</v>
      </c>
      <c r="P225" s="104">
        <v>0</v>
      </c>
      <c r="Q225" s="104">
        <v>0</v>
      </c>
      <c r="R225" s="104">
        <v>0</v>
      </c>
      <c r="S225" s="104">
        <v>0</v>
      </c>
      <c r="T225" s="104">
        <v>0</v>
      </c>
      <c r="U225" s="104">
        <v>0</v>
      </c>
      <c r="V225" s="104">
        <v>0</v>
      </c>
      <c r="W225" s="104">
        <v>0</v>
      </c>
      <c r="X225" s="104">
        <v>0</v>
      </c>
      <c r="Y225" s="104">
        <v>0</v>
      </c>
      <c r="Z225" s="104">
        <v>0</v>
      </c>
      <c r="AA225" s="104" t="s">
        <v>389</v>
      </c>
      <c r="AB225" s="104" t="s">
        <v>390</v>
      </c>
      <c r="AC225" s="104" t="s">
        <v>917</v>
      </c>
      <c r="AD225" s="104" t="s">
        <v>918</v>
      </c>
      <c r="AE225" s="104" t="s">
        <v>919</v>
      </c>
      <c r="AF225" s="104" t="s">
        <v>920</v>
      </c>
      <c r="AG225" s="104" t="s">
        <v>325</v>
      </c>
    </row>
    <row r="226" spans="1:33">
      <c r="A226" s="104" t="s">
        <v>1046</v>
      </c>
      <c r="B226" s="104" t="s">
        <v>1493</v>
      </c>
      <c r="C226" s="104">
        <v>1.3461366000000001E-2</v>
      </c>
      <c r="D226" s="104">
        <v>2.2386389E-2</v>
      </c>
      <c r="E226" s="104">
        <v>3.7579857000000001E-2</v>
      </c>
      <c r="F226" s="104">
        <v>1.2978585000000001E-2</v>
      </c>
      <c r="G226" s="104">
        <v>2.8948347999999999E-2</v>
      </c>
      <c r="H226" s="104">
        <v>0</v>
      </c>
      <c r="I226" s="104">
        <v>4.630487E-3</v>
      </c>
      <c r="J226" s="104">
        <v>7.6852140000000001E-3</v>
      </c>
      <c r="K226" s="104">
        <v>1.9528961000000001E-2</v>
      </c>
      <c r="L226" s="104">
        <v>7.4186729999999998E-3</v>
      </c>
      <c r="M226" s="104">
        <v>0</v>
      </c>
      <c r="N226" s="104">
        <v>1.4639681E-2</v>
      </c>
      <c r="O226" s="104">
        <v>0</v>
      </c>
      <c r="P226" s="104">
        <v>0</v>
      </c>
      <c r="Q226" s="104">
        <v>0</v>
      </c>
      <c r="R226" s="104">
        <v>0</v>
      </c>
      <c r="S226" s="104">
        <v>0</v>
      </c>
      <c r="T226" s="104">
        <v>4.288165E-3</v>
      </c>
      <c r="U226" s="104">
        <v>0</v>
      </c>
      <c r="V226" s="104">
        <v>0</v>
      </c>
      <c r="W226" s="104">
        <v>0</v>
      </c>
      <c r="X226" s="104">
        <v>0</v>
      </c>
      <c r="Y226" s="104">
        <v>0</v>
      </c>
      <c r="Z226" s="104">
        <v>0</v>
      </c>
      <c r="AA226" s="104" t="s">
        <v>319</v>
      </c>
      <c r="AB226" s="104" t="s">
        <v>417</v>
      </c>
      <c r="AC226" s="104" t="s">
        <v>440</v>
      </c>
      <c r="AD226" s="104" t="s">
        <v>716</v>
      </c>
      <c r="AE226" s="104" t="s">
        <v>1047</v>
      </c>
      <c r="AF226" s="104" t="s">
        <v>476</v>
      </c>
      <c r="AG226" s="104" t="s">
        <v>325</v>
      </c>
    </row>
    <row r="227" spans="1:33">
      <c r="A227" s="104" t="s">
        <v>700</v>
      </c>
      <c r="B227" s="104" t="s">
        <v>1494</v>
      </c>
      <c r="C227" s="104">
        <v>8.0768195000000001E-2</v>
      </c>
      <c r="D227" s="104">
        <v>3.9176180999999997E-2</v>
      </c>
      <c r="E227" s="104">
        <v>0.13152949999999999</v>
      </c>
      <c r="F227" s="104">
        <v>0.11680726800000001</v>
      </c>
      <c r="G227" s="104">
        <v>5.3761217E-2</v>
      </c>
      <c r="H227" s="104">
        <v>3.9900248999999999E-2</v>
      </c>
      <c r="I227" s="104">
        <v>4.630487E-3</v>
      </c>
      <c r="J227" s="104">
        <v>4.2268674999999999E-2</v>
      </c>
      <c r="K227" s="104">
        <v>4.6869506999999998E-2</v>
      </c>
      <c r="L227" s="104">
        <v>9.2733410000000002E-2</v>
      </c>
      <c r="M227" s="104">
        <v>5.6772100999999998E-2</v>
      </c>
      <c r="N227" s="104">
        <v>9.5157926000000004E-2</v>
      </c>
      <c r="O227" s="104">
        <v>0</v>
      </c>
      <c r="P227" s="104">
        <v>0</v>
      </c>
      <c r="Q227" s="104">
        <v>0</v>
      </c>
      <c r="R227" s="104">
        <v>0</v>
      </c>
      <c r="S227" s="104">
        <v>9.5497299999999993E-3</v>
      </c>
      <c r="T227" s="104">
        <v>8.5763290000000006E-3</v>
      </c>
      <c r="U227" s="104">
        <v>0</v>
      </c>
      <c r="V227" s="104">
        <v>0</v>
      </c>
      <c r="W227" s="104">
        <v>0</v>
      </c>
      <c r="X227" s="104">
        <v>0</v>
      </c>
      <c r="Y227" s="104">
        <v>0</v>
      </c>
      <c r="Z227" s="104">
        <v>0</v>
      </c>
      <c r="AA227" s="104" t="s">
        <v>319</v>
      </c>
      <c r="AB227" s="104" t="s">
        <v>417</v>
      </c>
      <c r="AC227" s="104" t="s">
        <v>440</v>
      </c>
      <c r="AD227" s="104" t="s">
        <v>701</v>
      </c>
      <c r="AE227" s="104" t="s">
        <v>702</v>
      </c>
      <c r="AF227" s="104" t="s">
        <v>476</v>
      </c>
      <c r="AG227" s="104" t="s">
        <v>325</v>
      </c>
    </row>
    <row r="228" spans="1:33">
      <c r="A228" s="104" t="s">
        <v>1177</v>
      </c>
      <c r="B228" s="104" t="s">
        <v>1495</v>
      </c>
      <c r="C228" s="104">
        <v>0</v>
      </c>
      <c r="D228" s="104">
        <v>1.1193195E-2</v>
      </c>
      <c r="E228" s="104">
        <v>9.3949640000000004E-3</v>
      </c>
      <c r="F228" s="104">
        <v>1.2978585000000001E-2</v>
      </c>
      <c r="G228" s="104">
        <v>0</v>
      </c>
      <c r="H228" s="104">
        <v>0</v>
      </c>
      <c r="I228" s="104">
        <v>0</v>
      </c>
      <c r="J228" s="104">
        <v>0</v>
      </c>
      <c r="K228" s="104">
        <v>0</v>
      </c>
      <c r="L228" s="104">
        <v>0</v>
      </c>
      <c r="M228" s="104">
        <v>0</v>
      </c>
      <c r="N228" s="104">
        <v>0</v>
      </c>
      <c r="O228" s="104">
        <v>0</v>
      </c>
      <c r="P228" s="104">
        <v>0</v>
      </c>
      <c r="Q228" s="104">
        <v>0</v>
      </c>
      <c r="R228" s="104">
        <v>0</v>
      </c>
      <c r="S228" s="104">
        <v>0</v>
      </c>
      <c r="T228" s="104">
        <v>0</v>
      </c>
      <c r="U228" s="104">
        <v>0</v>
      </c>
      <c r="V228" s="104">
        <v>0</v>
      </c>
      <c r="W228" s="104">
        <v>0</v>
      </c>
      <c r="X228" s="104">
        <v>0</v>
      </c>
      <c r="Y228" s="104">
        <v>0</v>
      </c>
      <c r="Z228" s="104">
        <v>0</v>
      </c>
      <c r="AA228" s="104" t="s">
        <v>319</v>
      </c>
      <c r="AB228" s="104" t="s">
        <v>320</v>
      </c>
      <c r="AC228" s="104" t="s">
        <v>321</v>
      </c>
      <c r="AD228" s="104" t="s">
        <v>322</v>
      </c>
      <c r="AE228" s="104" t="s">
        <v>1178</v>
      </c>
      <c r="AF228" s="104" t="s">
        <v>1179</v>
      </c>
      <c r="AG228" s="104" t="s">
        <v>325</v>
      </c>
    </row>
    <row r="229" spans="1:33">
      <c r="A229" s="104" t="s">
        <v>850</v>
      </c>
      <c r="B229" s="104" t="s">
        <v>1496</v>
      </c>
      <c r="C229" s="104">
        <v>2.2435610000000002E-2</v>
      </c>
      <c r="D229" s="104">
        <v>3.3579584000000003E-2</v>
      </c>
      <c r="E229" s="104">
        <v>2.8184892999999999E-2</v>
      </c>
      <c r="F229" s="104">
        <v>6.4892927000000003E-2</v>
      </c>
      <c r="G229" s="104">
        <v>4.1354779999999997E-3</v>
      </c>
      <c r="H229" s="104">
        <v>0</v>
      </c>
      <c r="I229" s="104">
        <v>0</v>
      </c>
      <c r="J229" s="104">
        <v>0</v>
      </c>
      <c r="K229" s="104">
        <v>3.9057919999999999E-3</v>
      </c>
      <c r="L229" s="104">
        <v>3.7093360000000001E-3</v>
      </c>
      <c r="M229" s="104">
        <v>4.0551500000000004E-3</v>
      </c>
      <c r="N229" s="104">
        <v>0</v>
      </c>
      <c r="O229" s="104">
        <v>0</v>
      </c>
      <c r="P229" s="104">
        <v>0</v>
      </c>
      <c r="Q229" s="104">
        <v>0</v>
      </c>
      <c r="R229" s="104">
        <v>0</v>
      </c>
      <c r="S229" s="104">
        <v>0</v>
      </c>
      <c r="T229" s="104">
        <v>0</v>
      </c>
      <c r="U229" s="104">
        <v>0</v>
      </c>
      <c r="V229" s="104">
        <v>3.8339149999999998E-3</v>
      </c>
      <c r="W229" s="104">
        <v>0</v>
      </c>
      <c r="X229" s="104">
        <v>0</v>
      </c>
      <c r="Y229" s="104">
        <v>0</v>
      </c>
      <c r="Z229" s="104">
        <v>0</v>
      </c>
      <c r="AA229" s="104" t="s">
        <v>319</v>
      </c>
      <c r="AB229" s="104" t="s">
        <v>320</v>
      </c>
      <c r="AC229" s="104" t="s">
        <v>354</v>
      </c>
      <c r="AD229" s="104" t="s">
        <v>355</v>
      </c>
      <c r="AE229" s="104" t="s">
        <v>368</v>
      </c>
      <c r="AF229" s="104" t="s">
        <v>375</v>
      </c>
      <c r="AG229" s="104"/>
    </row>
    <row r="230" spans="1:33">
      <c r="A230" s="104" t="s">
        <v>1057</v>
      </c>
      <c r="B230" s="104" t="s">
        <v>1497</v>
      </c>
      <c r="C230" s="104">
        <v>0</v>
      </c>
      <c r="D230" s="104">
        <v>0</v>
      </c>
      <c r="E230" s="104">
        <v>0</v>
      </c>
      <c r="F230" s="104">
        <v>1.2978585000000001E-2</v>
      </c>
      <c r="G230" s="104">
        <v>0</v>
      </c>
      <c r="H230" s="104">
        <v>0</v>
      </c>
      <c r="I230" s="104">
        <v>0</v>
      </c>
      <c r="J230" s="104">
        <v>0</v>
      </c>
      <c r="K230" s="104">
        <v>0</v>
      </c>
      <c r="L230" s="104">
        <v>0</v>
      </c>
      <c r="M230" s="104">
        <v>0</v>
      </c>
      <c r="N230" s="104">
        <v>3.6599200000000001E-3</v>
      </c>
      <c r="O230" s="104">
        <v>0</v>
      </c>
      <c r="P230" s="104">
        <v>4.4662800000000004E-3</v>
      </c>
      <c r="Q230" s="104">
        <v>0</v>
      </c>
      <c r="R230" s="104">
        <v>0</v>
      </c>
      <c r="S230" s="104">
        <v>3.3424056000000001E-2</v>
      </c>
      <c r="T230" s="104">
        <v>3.8593481999999998E-2</v>
      </c>
      <c r="U230" s="104">
        <v>2.8038693E-2</v>
      </c>
      <c r="V230" s="104">
        <v>3.4505233000000003E-2</v>
      </c>
      <c r="W230" s="104">
        <v>0</v>
      </c>
      <c r="X230" s="104">
        <v>0</v>
      </c>
      <c r="Y230" s="104">
        <v>0</v>
      </c>
      <c r="Z230" s="104">
        <v>0</v>
      </c>
      <c r="AA230" s="104" t="s">
        <v>319</v>
      </c>
      <c r="AB230" s="104" t="s">
        <v>320</v>
      </c>
      <c r="AC230" s="104" t="s">
        <v>354</v>
      </c>
      <c r="AD230" s="104" t="s">
        <v>355</v>
      </c>
      <c r="AE230" s="104" t="s">
        <v>745</v>
      </c>
      <c r="AF230" s="104" t="s">
        <v>1058</v>
      </c>
      <c r="AG230" s="104" t="s">
        <v>325</v>
      </c>
    </row>
    <row r="231" spans="1:33">
      <c r="A231" s="104" t="s">
        <v>962</v>
      </c>
      <c r="B231" s="104" t="s">
        <v>1498</v>
      </c>
      <c r="C231" s="104">
        <v>2.6922732000000001E-2</v>
      </c>
      <c r="D231" s="104">
        <v>1.6789792000000001E-2</v>
      </c>
      <c r="E231" s="104">
        <v>5.1672304000000002E-2</v>
      </c>
      <c r="F231" s="104">
        <v>3.8935756000000002E-2</v>
      </c>
      <c r="G231" s="104">
        <v>8.2709570000000007E-3</v>
      </c>
      <c r="H231" s="104">
        <v>1.4962593999999999E-2</v>
      </c>
      <c r="I231" s="104">
        <v>1.3891461000000001E-2</v>
      </c>
      <c r="J231" s="104">
        <v>1.1527819999999999E-2</v>
      </c>
      <c r="K231" s="104">
        <v>1.1717376999999999E-2</v>
      </c>
      <c r="L231" s="104">
        <v>1.4837346E-2</v>
      </c>
      <c r="M231" s="104">
        <v>2.8386049999999999E-2</v>
      </c>
      <c r="N231" s="104">
        <v>3.6599200000000001E-3</v>
      </c>
      <c r="O231" s="104">
        <v>0</v>
      </c>
      <c r="P231" s="104">
        <v>0</v>
      </c>
      <c r="Q231" s="104">
        <v>0</v>
      </c>
      <c r="R231" s="104">
        <v>0</v>
      </c>
      <c r="S231" s="104">
        <v>0</v>
      </c>
      <c r="T231" s="104">
        <v>0</v>
      </c>
      <c r="U231" s="104">
        <v>0</v>
      </c>
      <c r="V231" s="104">
        <v>0</v>
      </c>
      <c r="W231" s="104">
        <v>0</v>
      </c>
      <c r="X231" s="104">
        <v>0</v>
      </c>
      <c r="Y231" s="104">
        <v>0</v>
      </c>
      <c r="Z231" s="104">
        <v>0</v>
      </c>
      <c r="AA231" s="104" t="s">
        <v>319</v>
      </c>
      <c r="AB231" s="104" t="s">
        <v>576</v>
      </c>
      <c r="AC231" s="104" t="s">
        <v>577</v>
      </c>
      <c r="AD231" s="104" t="s">
        <v>578</v>
      </c>
      <c r="AE231" s="104" t="s">
        <v>579</v>
      </c>
      <c r="AF231" s="104" t="s">
        <v>668</v>
      </c>
      <c r="AG231" s="104" t="s">
        <v>325</v>
      </c>
    </row>
    <row r="232" spans="1:33">
      <c r="A232" s="104" t="s">
        <v>434</v>
      </c>
      <c r="B232" s="104" t="s">
        <v>1499</v>
      </c>
      <c r="C232" s="104">
        <v>0.67755541600000002</v>
      </c>
      <c r="D232" s="104">
        <v>0.397358406</v>
      </c>
      <c r="E232" s="104">
        <v>0.73280721500000001</v>
      </c>
      <c r="F232" s="104">
        <v>0.70084360800000001</v>
      </c>
      <c r="G232" s="104">
        <v>8.2709570000000007E-3</v>
      </c>
      <c r="H232" s="104">
        <v>4.9875309999999999E-3</v>
      </c>
      <c r="I232" s="104">
        <v>0</v>
      </c>
      <c r="J232" s="104">
        <v>3.8426070000000001E-3</v>
      </c>
      <c r="K232" s="104">
        <v>1.1717376999999999E-2</v>
      </c>
      <c r="L232" s="104">
        <v>1.4837346E-2</v>
      </c>
      <c r="M232" s="104">
        <v>1.216545E-2</v>
      </c>
      <c r="N232" s="104">
        <v>1.0979760999999999E-2</v>
      </c>
      <c r="O232" s="104">
        <v>0</v>
      </c>
      <c r="P232" s="104">
        <v>0</v>
      </c>
      <c r="Q232" s="104">
        <v>0</v>
      </c>
      <c r="R232" s="104">
        <v>0</v>
      </c>
      <c r="S232" s="104">
        <v>0</v>
      </c>
      <c r="T232" s="104">
        <v>0</v>
      </c>
      <c r="U232" s="104">
        <v>0</v>
      </c>
      <c r="V232" s="104">
        <v>0</v>
      </c>
      <c r="W232" s="104">
        <v>0</v>
      </c>
      <c r="X232" s="104">
        <v>0</v>
      </c>
      <c r="Y232" s="104">
        <v>0</v>
      </c>
      <c r="Z232" s="104">
        <v>0</v>
      </c>
      <c r="AA232" s="104" t="s">
        <v>319</v>
      </c>
      <c r="AB232" s="104" t="s">
        <v>435</v>
      </c>
      <c r="AC232" s="104" t="s">
        <v>436</v>
      </c>
      <c r="AD232" s="104" t="s">
        <v>437</v>
      </c>
      <c r="AE232" s="104" t="s">
        <v>438</v>
      </c>
      <c r="AF232" s="104" t="s">
        <v>375</v>
      </c>
      <c r="AG232" s="104" t="s">
        <v>325</v>
      </c>
    </row>
    <row r="233" spans="1:33">
      <c r="A233" s="104" t="s">
        <v>1010</v>
      </c>
      <c r="B233" s="104" t="s">
        <v>1500</v>
      </c>
      <c r="C233" s="104">
        <v>2.2435610000000002E-2</v>
      </c>
      <c r="D233" s="104">
        <v>2.7982986000000001E-2</v>
      </c>
      <c r="E233" s="104">
        <v>3.2882374999999998E-2</v>
      </c>
      <c r="F233" s="104">
        <v>1.2978585000000001E-2</v>
      </c>
      <c r="G233" s="104">
        <v>8.2709570000000007E-3</v>
      </c>
      <c r="H233" s="104">
        <v>0</v>
      </c>
      <c r="I233" s="104">
        <v>0</v>
      </c>
      <c r="J233" s="104">
        <v>3.8426070000000001E-3</v>
      </c>
      <c r="K233" s="104">
        <v>0</v>
      </c>
      <c r="L233" s="104">
        <v>7.4186729999999998E-3</v>
      </c>
      <c r="M233" s="104">
        <v>0</v>
      </c>
      <c r="N233" s="104">
        <v>7.3198400000000002E-3</v>
      </c>
      <c r="O233" s="104">
        <v>0</v>
      </c>
      <c r="P233" s="104">
        <v>0</v>
      </c>
      <c r="Q233" s="104">
        <v>0</v>
      </c>
      <c r="R233" s="104">
        <v>0</v>
      </c>
      <c r="S233" s="104">
        <v>0</v>
      </c>
      <c r="T233" s="104">
        <v>1.2864494000000001E-2</v>
      </c>
      <c r="U233" s="104">
        <v>7.0096730000000001E-3</v>
      </c>
      <c r="V233" s="104">
        <v>7.6678299999999996E-3</v>
      </c>
      <c r="W233" s="104">
        <v>0</v>
      </c>
      <c r="X233" s="104">
        <v>0</v>
      </c>
      <c r="Y233" s="104">
        <v>0</v>
      </c>
      <c r="Z233" s="104">
        <v>0</v>
      </c>
      <c r="AA233" s="104" t="s">
        <v>319</v>
      </c>
      <c r="AB233" s="104" t="s">
        <v>417</v>
      </c>
      <c r="AC233" s="104" t="s">
        <v>418</v>
      </c>
      <c r="AD233" s="104" t="s">
        <v>419</v>
      </c>
      <c r="AE233" s="104" t="s">
        <v>497</v>
      </c>
      <c r="AF233" s="104" t="s">
        <v>498</v>
      </c>
      <c r="AG233" s="104" t="s">
        <v>1011</v>
      </c>
    </row>
    <row r="234" spans="1:33">
      <c r="A234" s="104" t="s">
        <v>1015</v>
      </c>
      <c r="B234" s="104" t="s">
        <v>1501</v>
      </c>
      <c r="C234" s="104">
        <v>8.9742439999999993E-3</v>
      </c>
      <c r="D234" s="104">
        <v>1.6789792000000001E-2</v>
      </c>
      <c r="E234" s="104">
        <v>2.3487411E-2</v>
      </c>
      <c r="F234" s="104">
        <v>5.1914341000000003E-2</v>
      </c>
      <c r="G234" s="104">
        <v>8.2709570000000007E-3</v>
      </c>
      <c r="H234" s="104">
        <v>4.9875309999999999E-3</v>
      </c>
      <c r="I234" s="104">
        <v>4.630487E-3</v>
      </c>
      <c r="J234" s="104">
        <v>7.6852140000000001E-3</v>
      </c>
      <c r="K234" s="104">
        <v>3.9057919999999999E-3</v>
      </c>
      <c r="L234" s="104">
        <v>1.4837346E-2</v>
      </c>
      <c r="M234" s="104">
        <v>8.1103000000000008E-3</v>
      </c>
      <c r="N234" s="104">
        <v>1.4639681E-2</v>
      </c>
      <c r="O234" s="104">
        <v>0</v>
      </c>
      <c r="P234" s="104">
        <v>0</v>
      </c>
      <c r="Q234" s="104">
        <v>0</v>
      </c>
      <c r="R234" s="104">
        <v>0</v>
      </c>
      <c r="S234" s="104">
        <v>4.7748649999999997E-3</v>
      </c>
      <c r="T234" s="104">
        <v>4.288165E-3</v>
      </c>
      <c r="U234" s="104">
        <v>0</v>
      </c>
      <c r="V234" s="104">
        <v>1.5335659E-2</v>
      </c>
      <c r="W234" s="104">
        <v>0</v>
      </c>
      <c r="X234" s="104">
        <v>0</v>
      </c>
      <c r="Y234" s="104">
        <v>0</v>
      </c>
      <c r="Z234" s="104">
        <v>0</v>
      </c>
      <c r="AA234" s="104" t="s">
        <v>319</v>
      </c>
      <c r="AB234" s="104" t="s">
        <v>417</v>
      </c>
      <c r="AC234" s="104" t="s">
        <v>440</v>
      </c>
      <c r="AD234" s="104" t="s">
        <v>1003</v>
      </c>
      <c r="AE234" s="104" t="s">
        <v>1004</v>
      </c>
      <c r="AF234" s="104" t="s">
        <v>1016</v>
      </c>
      <c r="AG234" s="104" t="s">
        <v>325</v>
      </c>
    </row>
    <row r="235" spans="1:33">
      <c r="A235" s="104" t="s">
        <v>936</v>
      </c>
      <c r="B235" s="104" t="s">
        <v>1502</v>
      </c>
      <c r="C235" s="104">
        <v>4.9358341999999999E-2</v>
      </c>
      <c r="D235" s="104">
        <v>5.0369375000000001E-2</v>
      </c>
      <c r="E235" s="104">
        <v>4.2277338999999997E-2</v>
      </c>
      <c r="F235" s="104">
        <v>2.5957171000000001E-2</v>
      </c>
      <c r="G235" s="104">
        <v>8.2709570000000007E-3</v>
      </c>
      <c r="H235" s="104">
        <v>9.9750619999999998E-3</v>
      </c>
      <c r="I235" s="104">
        <v>1.3891461000000001E-2</v>
      </c>
      <c r="J235" s="104">
        <v>7.6852140000000001E-3</v>
      </c>
      <c r="K235" s="104">
        <v>2.7340546E-2</v>
      </c>
      <c r="L235" s="104">
        <v>2.2256017999999999E-2</v>
      </c>
      <c r="M235" s="104">
        <v>4.0551500000000004E-3</v>
      </c>
      <c r="N235" s="104">
        <v>7.3198400000000002E-3</v>
      </c>
      <c r="O235" s="104">
        <v>0</v>
      </c>
      <c r="P235" s="104">
        <v>0</v>
      </c>
      <c r="Q235" s="104">
        <v>0</v>
      </c>
      <c r="R235" s="104">
        <v>0</v>
      </c>
      <c r="S235" s="104">
        <v>0</v>
      </c>
      <c r="T235" s="104">
        <v>4.288165E-3</v>
      </c>
      <c r="U235" s="104">
        <v>0</v>
      </c>
      <c r="V235" s="104">
        <v>0</v>
      </c>
      <c r="W235" s="104">
        <v>0</v>
      </c>
      <c r="X235" s="104">
        <v>0</v>
      </c>
      <c r="Y235" s="104">
        <v>0</v>
      </c>
      <c r="Z235" s="104">
        <v>0</v>
      </c>
      <c r="AA235" s="104" t="s">
        <v>319</v>
      </c>
      <c r="AB235" s="104" t="s">
        <v>417</v>
      </c>
      <c r="AC235" s="104" t="s">
        <v>418</v>
      </c>
      <c r="AD235" s="104" t="s">
        <v>512</v>
      </c>
      <c r="AE235" s="104" t="s">
        <v>538</v>
      </c>
      <c r="AF235" s="104"/>
      <c r="AG235" s="104"/>
    </row>
    <row r="236" spans="1:33">
      <c r="A236" s="104" t="s">
        <v>771</v>
      </c>
      <c r="B236" s="104" t="s">
        <v>1503</v>
      </c>
      <c r="C236" s="104">
        <v>3.5896975999999997E-2</v>
      </c>
      <c r="D236" s="104">
        <v>8.3948959000000004E-2</v>
      </c>
      <c r="E236" s="104">
        <v>5.1672304000000002E-2</v>
      </c>
      <c r="F236" s="104">
        <v>0.11680726800000001</v>
      </c>
      <c r="G236" s="104">
        <v>5.7896695999999997E-2</v>
      </c>
      <c r="H236" s="104">
        <v>4.9875311999999998E-2</v>
      </c>
      <c r="I236" s="104">
        <v>9.2609739999999999E-3</v>
      </c>
      <c r="J236" s="104">
        <v>1.9213034E-2</v>
      </c>
      <c r="K236" s="104">
        <v>3.5152131000000003E-2</v>
      </c>
      <c r="L236" s="104">
        <v>3.7093363999999997E-2</v>
      </c>
      <c r="M236" s="104">
        <v>4.4606649999999998E-2</v>
      </c>
      <c r="N236" s="104">
        <v>3.6599200000000001E-3</v>
      </c>
      <c r="O236" s="104">
        <v>0</v>
      </c>
      <c r="P236" s="104">
        <v>0</v>
      </c>
      <c r="Q236" s="104">
        <v>0</v>
      </c>
      <c r="R236" s="104">
        <v>0</v>
      </c>
      <c r="S236" s="104">
        <v>0</v>
      </c>
      <c r="T236" s="104">
        <v>0</v>
      </c>
      <c r="U236" s="104">
        <v>0</v>
      </c>
      <c r="V236" s="104">
        <v>0</v>
      </c>
      <c r="W236" s="104">
        <v>0</v>
      </c>
      <c r="X236" s="104">
        <v>0</v>
      </c>
      <c r="Y236" s="104">
        <v>0</v>
      </c>
      <c r="Z236" s="104">
        <v>0</v>
      </c>
      <c r="AA236" s="104" t="s">
        <v>319</v>
      </c>
      <c r="AB236" s="104" t="s">
        <v>576</v>
      </c>
      <c r="AC236" s="104" t="s">
        <v>577</v>
      </c>
      <c r="AD236" s="104" t="s">
        <v>578</v>
      </c>
      <c r="AE236" s="104" t="s">
        <v>579</v>
      </c>
      <c r="AF236" s="104" t="s">
        <v>770</v>
      </c>
      <c r="AG236" s="104"/>
    </row>
    <row r="237" spans="1:33">
      <c r="A237" s="104" t="s">
        <v>870</v>
      </c>
      <c r="B237" s="104" t="s">
        <v>1504</v>
      </c>
      <c r="C237" s="104">
        <v>6.7306828999999999E-2</v>
      </c>
      <c r="D237" s="104">
        <v>4.4772777999999999E-2</v>
      </c>
      <c r="E237" s="104">
        <v>0.103344607</v>
      </c>
      <c r="F237" s="104">
        <v>2.5957171000000001E-2</v>
      </c>
      <c r="G237" s="104">
        <v>3.7219304000000002E-2</v>
      </c>
      <c r="H237" s="104">
        <v>9.9750619999999998E-3</v>
      </c>
      <c r="I237" s="104">
        <v>1.8521948999999999E-2</v>
      </c>
      <c r="J237" s="104">
        <v>1.5370427000000001E-2</v>
      </c>
      <c r="K237" s="104">
        <v>7.8115850000000002E-3</v>
      </c>
      <c r="L237" s="104">
        <v>0</v>
      </c>
      <c r="M237" s="104">
        <v>1.216545E-2</v>
      </c>
      <c r="N237" s="104">
        <v>1.8299600999999999E-2</v>
      </c>
      <c r="O237" s="104">
        <v>0</v>
      </c>
      <c r="P237" s="104">
        <v>0</v>
      </c>
      <c r="Q237" s="104">
        <v>0</v>
      </c>
      <c r="R237" s="104">
        <v>0</v>
      </c>
      <c r="S237" s="104">
        <v>0</v>
      </c>
      <c r="T237" s="104">
        <v>0</v>
      </c>
      <c r="U237" s="104">
        <v>0</v>
      </c>
      <c r="V237" s="104">
        <v>0</v>
      </c>
      <c r="W237" s="104">
        <v>0</v>
      </c>
      <c r="X237" s="104">
        <v>0</v>
      </c>
      <c r="Y237" s="104">
        <v>0</v>
      </c>
      <c r="Z237" s="104">
        <v>0</v>
      </c>
      <c r="AA237" s="104" t="s">
        <v>319</v>
      </c>
      <c r="AB237" s="104" t="s">
        <v>417</v>
      </c>
      <c r="AC237" s="104" t="s">
        <v>440</v>
      </c>
      <c r="AD237" s="104" t="s">
        <v>871</v>
      </c>
      <c r="AE237" s="104" t="s">
        <v>872</v>
      </c>
      <c r="AF237" s="104" t="s">
        <v>873</v>
      </c>
      <c r="AG237" s="104" t="s">
        <v>325</v>
      </c>
    </row>
    <row r="238" spans="1:33">
      <c r="A238" s="104" t="s">
        <v>1209</v>
      </c>
      <c r="B238" s="104" t="s">
        <v>1505</v>
      </c>
      <c r="C238" s="104">
        <v>4.4871219999999996E-3</v>
      </c>
      <c r="D238" s="104">
        <v>0</v>
      </c>
      <c r="E238" s="104">
        <v>0</v>
      </c>
      <c r="F238" s="104">
        <v>0</v>
      </c>
      <c r="G238" s="104">
        <v>0</v>
      </c>
      <c r="H238" s="104">
        <v>0</v>
      </c>
      <c r="I238" s="104">
        <v>0</v>
      </c>
      <c r="J238" s="104">
        <v>0</v>
      </c>
      <c r="K238" s="104">
        <v>0</v>
      </c>
      <c r="L238" s="104">
        <v>0</v>
      </c>
      <c r="M238" s="104">
        <v>0</v>
      </c>
      <c r="N238" s="104">
        <v>0</v>
      </c>
      <c r="O238" s="104">
        <v>0</v>
      </c>
      <c r="P238" s="104">
        <v>0</v>
      </c>
      <c r="Q238" s="104">
        <v>0</v>
      </c>
      <c r="R238" s="104">
        <v>0</v>
      </c>
      <c r="S238" s="104">
        <v>0</v>
      </c>
      <c r="T238" s="104">
        <v>4.288165E-3</v>
      </c>
      <c r="U238" s="104">
        <v>0</v>
      </c>
      <c r="V238" s="104">
        <v>0</v>
      </c>
      <c r="W238" s="104">
        <v>0</v>
      </c>
      <c r="X238" s="104">
        <v>0</v>
      </c>
      <c r="Y238" s="104">
        <v>0</v>
      </c>
      <c r="Z238" s="104">
        <v>0</v>
      </c>
      <c r="AA238" s="104" t="s">
        <v>319</v>
      </c>
      <c r="AB238" s="104" t="s">
        <v>527</v>
      </c>
      <c r="AC238" s="104" t="s">
        <v>949</v>
      </c>
      <c r="AD238" s="104" t="s">
        <v>813</v>
      </c>
      <c r="AE238" s="104" t="s">
        <v>481</v>
      </c>
      <c r="AF238" s="104" t="s">
        <v>476</v>
      </c>
      <c r="AG238" s="104" t="s">
        <v>325</v>
      </c>
    </row>
    <row r="239" spans="1:33">
      <c r="A239" s="104" t="s">
        <v>1013</v>
      </c>
      <c r="B239" s="104" t="s">
        <v>1506</v>
      </c>
      <c r="C239" s="104">
        <v>0</v>
      </c>
      <c r="D239" s="104">
        <v>0</v>
      </c>
      <c r="E239" s="104">
        <v>0</v>
      </c>
      <c r="F239" s="104">
        <v>0</v>
      </c>
      <c r="G239" s="104">
        <v>0</v>
      </c>
      <c r="H239" s="104">
        <v>0</v>
      </c>
      <c r="I239" s="104">
        <v>0</v>
      </c>
      <c r="J239" s="104">
        <v>0</v>
      </c>
      <c r="K239" s="104">
        <v>0</v>
      </c>
      <c r="L239" s="104">
        <v>0</v>
      </c>
      <c r="M239" s="104">
        <v>0</v>
      </c>
      <c r="N239" s="104">
        <v>0</v>
      </c>
      <c r="O239" s="104">
        <v>0</v>
      </c>
      <c r="P239" s="104">
        <v>0</v>
      </c>
      <c r="Q239" s="104">
        <v>0</v>
      </c>
      <c r="R239" s="104">
        <v>0</v>
      </c>
      <c r="S239" s="104">
        <v>0</v>
      </c>
      <c r="T239" s="104">
        <v>0</v>
      </c>
      <c r="U239" s="104">
        <v>0</v>
      </c>
      <c r="V239" s="104">
        <v>0</v>
      </c>
      <c r="W239" s="104">
        <v>0</v>
      </c>
      <c r="X239" s="104">
        <v>0</v>
      </c>
      <c r="Y239" s="104">
        <v>0</v>
      </c>
      <c r="Z239" s="104">
        <v>0</v>
      </c>
      <c r="AA239" s="104" t="s">
        <v>319</v>
      </c>
      <c r="AB239" s="104" t="s">
        <v>320</v>
      </c>
      <c r="AC239" s="104" t="s">
        <v>354</v>
      </c>
      <c r="AD239" s="104" t="s">
        <v>355</v>
      </c>
      <c r="AE239" s="104" t="s">
        <v>692</v>
      </c>
      <c r="AF239" s="104" t="s">
        <v>1014</v>
      </c>
      <c r="AG239" s="104"/>
    </row>
    <row r="240" spans="1:33">
      <c r="A240" s="104" t="s">
        <v>422</v>
      </c>
      <c r="B240" s="104" t="s">
        <v>1507</v>
      </c>
      <c r="C240" s="104">
        <v>4.1505878129999996</v>
      </c>
      <c r="D240" s="104">
        <v>4.3709424669999999</v>
      </c>
      <c r="E240" s="104">
        <v>3.8707252909999998</v>
      </c>
      <c r="F240" s="104">
        <v>5.2303698900000004</v>
      </c>
      <c r="G240" s="104">
        <v>0.33497374000000002</v>
      </c>
      <c r="H240" s="104">
        <v>0.42892768100000001</v>
      </c>
      <c r="I240" s="104">
        <v>0.61585478800000004</v>
      </c>
      <c r="J240" s="104">
        <v>0.207500769</v>
      </c>
      <c r="K240" s="104">
        <v>0.20310119900000001</v>
      </c>
      <c r="L240" s="104">
        <v>0.181757484</v>
      </c>
      <c r="M240" s="104">
        <v>0.186536902</v>
      </c>
      <c r="N240" s="104">
        <v>0.24887457499999999</v>
      </c>
      <c r="O240" s="104">
        <v>0</v>
      </c>
      <c r="P240" s="104">
        <v>4.4662800000000004E-3</v>
      </c>
      <c r="Q240" s="104">
        <v>0</v>
      </c>
      <c r="R240" s="104">
        <v>0</v>
      </c>
      <c r="S240" s="104">
        <v>0</v>
      </c>
      <c r="T240" s="104">
        <v>0</v>
      </c>
      <c r="U240" s="104">
        <v>0</v>
      </c>
      <c r="V240" s="104">
        <v>0</v>
      </c>
      <c r="W240" s="104">
        <v>4.2281510000000003E-3</v>
      </c>
      <c r="X240" s="104">
        <v>8.7320990000000001E-3</v>
      </c>
      <c r="Y240" s="104">
        <v>0</v>
      </c>
      <c r="Z240" s="104">
        <v>0</v>
      </c>
      <c r="AA240" s="104" t="s">
        <v>319</v>
      </c>
      <c r="AB240" s="104" t="s">
        <v>320</v>
      </c>
      <c r="AC240" s="104" t="s">
        <v>321</v>
      </c>
      <c r="AD240" s="104" t="s">
        <v>322</v>
      </c>
      <c r="AE240" s="104" t="s">
        <v>323</v>
      </c>
      <c r="AF240" s="104" t="s">
        <v>324</v>
      </c>
      <c r="AG240" s="104" t="s">
        <v>399</v>
      </c>
    </row>
    <row r="241" spans="1:33">
      <c r="A241" s="104" t="s">
        <v>1195</v>
      </c>
      <c r="B241" s="104" t="s">
        <v>1508</v>
      </c>
      <c r="C241" s="104">
        <v>0</v>
      </c>
      <c r="D241" s="104">
        <v>0</v>
      </c>
      <c r="E241" s="104">
        <v>9.3949640000000004E-3</v>
      </c>
      <c r="F241" s="104">
        <v>0</v>
      </c>
      <c r="G241" s="104">
        <v>0</v>
      </c>
      <c r="H241" s="104">
        <v>0</v>
      </c>
      <c r="I241" s="104">
        <v>0</v>
      </c>
      <c r="J241" s="104">
        <v>0</v>
      </c>
      <c r="K241" s="104">
        <v>3.9057919999999999E-3</v>
      </c>
      <c r="L241" s="104">
        <v>0</v>
      </c>
      <c r="M241" s="104">
        <v>4.0551500000000004E-3</v>
      </c>
      <c r="N241" s="104">
        <v>0</v>
      </c>
      <c r="O241" s="104">
        <v>0</v>
      </c>
      <c r="P241" s="104">
        <v>0</v>
      </c>
      <c r="Q241" s="104">
        <v>0</v>
      </c>
      <c r="R241" s="104">
        <v>0</v>
      </c>
      <c r="S241" s="104">
        <v>0</v>
      </c>
      <c r="T241" s="104">
        <v>0</v>
      </c>
      <c r="U241" s="104">
        <v>0</v>
      </c>
      <c r="V241" s="104">
        <v>0</v>
      </c>
      <c r="W241" s="104">
        <v>0</v>
      </c>
      <c r="X241" s="104">
        <v>0</v>
      </c>
      <c r="Y241" s="104">
        <v>0</v>
      </c>
      <c r="Z241" s="104">
        <v>0</v>
      </c>
      <c r="AA241" s="104" t="s">
        <v>319</v>
      </c>
      <c r="AB241" s="104" t="s">
        <v>417</v>
      </c>
      <c r="AC241" s="104" t="s">
        <v>440</v>
      </c>
      <c r="AD241" s="104"/>
      <c r="AE241" s="104"/>
      <c r="AF241" s="104"/>
      <c r="AG241" s="104"/>
    </row>
    <row r="242" spans="1:33">
      <c r="A242" s="104" t="s">
        <v>1063</v>
      </c>
      <c r="B242" s="104" t="s">
        <v>1509</v>
      </c>
      <c r="C242" s="104">
        <v>2.6922732000000001E-2</v>
      </c>
      <c r="D242" s="104">
        <v>1.6789792000000001E-2</v>
      </c>
      <c r="E242" s="104">
        <v>9.3949640000000004E-3</v>
      </c>
      <c r="F242" s="104">
        <v>2.5957171000000001E-2</v>
      </c>
      <c r="G242" s="104">
        <v>4.1354779999999997E-3</v>
      </c>
      <c r="H242" s="104">
        <v>4.9875309999999999E-3</v>
      </c>
      <c r="I242" s="104">
        <v>9.2609739999999999E-3</v>
      </c>
      <c r="J242" s="104">
        <v>7.6852140000000001E-3</v>
      </c>
      <c r="K242" s="104">
        <v>1.1717376999999999E-2</v>
      </c>
      <c r="L242" s="104">
        <v>1.1128008999999999E-2</v>
      </c>
      <c r="M242" s="104">
        <v>1.6220600000000002E-2</v>
      </c>
      <c r="N242" s="104">
        <v>1.4639681E-2</v>
      </c>
      <c r="O242" s="104">
        <v>0</v>
      </c>
      <c r="P242" s="104">
        <v>0</v>
      </c>
      <c r="Q242" s="104">
        <v>0</v>
      </c>
      <c r="R242" s="104">
        <v>0</v>
      </c>
      <c r="S242" s="104">
        <v>0</v>
      </c>
      <c r="T242" s="104">
        <v>0</v>
      </c>
      <c r="U242" s="104">
        <v>0</v>
      </c>
      <c r="V242" s="104">
        <v>0</v>
      </c>
      <c r="W242" s="104">
        <v>0</v>
      </c>
      <c r="X242" s="104">
        <v>0</v>
      </c>
      <c r="Y242" s="104">
        <v>0</v>
      </c>
      <c r="Z242" s="104">
        <v>0</v>
      </c>
      <c r="AA242" s="104" t="s">
        <v>319</v>
      </c>
      <c r="AB242" s="104" t="s">
        <v>576</v>
      </c>
      <c r="AC242" s="104" t="s">
        <v>577</v>
      </c>
      <c r="AD242" s="104" t="s">
        <v>652</v>
      </c>
      <c r="AE242" s="104" t="s">
        <v>653</v>
      </c>
      <c r="AF242" s="104" t="s">
        <v>833</v>
      </c>
      <c r="AG242" s="104" t="s">
        <v>325</v>
      </c>
    </row>
    <row r="243" spans="1:33">
      <c r="A243" s="104" t="s">
        <v>977</v>
      </c>
      <c r="B243" s="104" t="s">
        <v>1510</v>
      </c>
      <c r="C243" s="104">
        <v>1.3461366000000001E-2</v>
      </c>
      <c r="D243" s="104">
        <v>3.9176180999999997E-2</v>
      </c>
      <c r="E243" s="104">
        <v>1.8789929E-2</v>
      </c>
      <c r="F243" s="104">
        <v>3.8935756000000002E-2</v>
      </c>
      <c r="G243" s="104">
        <v>1.6541912999999998E-2</v>
      </c>
      <c r="H243" s="104">
        <v>2.4937655999999999E-2</v>
      </c>
      <c r="I243" s="104">
        <v>4.630487E-3</v>
      </c>
      <c r="J243" s="104">
        <v>3.8426070000000001E-3</v>
      </c>
      <c r="K243" s="104">
        <v>1.9528961000000001E-2</v>
      </c>
      <c r="L243" s="104">
        <v>7.4186729999999998E-3</v>
      </c>
      <c r="M243" s="104">
        <v>2.4330899999999999E-2</v>
      </c>
      <c r="N243" s="104">
        <v>1.8299600999999999E-2</v>
      </c>
      <c r="O243" s="104">
        <v>0</v>
      </c>
      <c r="P243" s="104">
        <v>0</v>
      </c>
      <c r="Q243" s="104">
        <v>0</v>
      </c>
      <c r="R243" s="104">
        <v>0</v>
      </c>
      <c r="S243" s="104">
        <v>0</v>
      </c>
      <c r="T243" s="104">
        <v>0</v>
      </c>
      <c r="U243" s="104">
        <v>0</v>
      </c>
      <c r="V243" s="104">
        <v>0</v>
      </c>
      <c r="W243" s="104">
        <v>0</v>
      </c>
      <c r="X243" s="104">
        <v>0</v>
      </c>
      <c r="Y243" s="104">
        <v>0</v>
      </c>
      <c r="Z243" s="104">
        <v>0</v>
      </c>
      <c r="AA243" s="104" t="s">
        <v>319</v>
      </c>
      <c r="AB243" s="104" t="s">
        <v>978</v>
      </c>
      <c r="AC243" s="104" t="s">
        <v>979</v>
      </c>
      <c r="AD243" s="104" t="s">
        <v>980</v>
      </c>
      <c r="AE243" s="104" t="s">
        <v>981</v>
      </c>
      <c r="AF243" s="104" t="s">
        <v>476</v>
      </c>
      <c r="AG243" s="104" t="s">
        <v>325</v>
      </c>
    </row>
    <row r="244" spans="1:33">
      <c r="A244" s="104" t="s">
        <v>1087</v>
      </c>
      <c r="B244" s="104" t="s">
        <v>1511</v>
      </c>
      <c r="C244" s="104">
        <v>8.9742439999999993E-3</v>
      </c>
      <c r="D244" s="104">
        <v>5.596597E-3</v>
      </c>
      <c r="E244" s="104">
        <v>4.6974820000000002E-3</v>
      </c>
      <c r="F244" s="104">
        <v>2.5957171000000001E-2</v>
      </c>
      <c r="G244" s="104">
        <v>0</v>
      </c>
      <c r="H244" s="104">
        <v>0</v>
      </c>
      <c r="I244" s="104">
        <v>0</v>
      </c>
      <c r="J244" s="104">
        <v>0</v>
      </c>
      <c r="K244" s="104">
        <v>0</v>
      </c>
      <c r="L244" s="104">
        <v>7.4186729999999998E-3</v>
      </c>
      <c r="M244" s="104">
        <v>4.0551500000000004E-3</v>
      </c>
      <c r="N244" s="104">
        <v>0</v>
      </c>
      <c r="O244" s="104">
        <v>0</v>
      </c>
      <c r="P244" s="104">
        <v>0</v>
      </c>
      <c r="Q244" s="104">
        <v>0</v>
      </c>
      <c r="R244" s="104">
        <v>0</v>
      </c>
      <c r="S244" s="104">
        <v>2.8649191000000001E-2</v>
      </c>
      <c r="T244" s="104">
        <v>2.1440823000000001E-2</v>
      </c>
      <c r="U244" s="104">
        <v>0</v>
      </c>
      <c r="V244" s="104">
        <v>7.6678299999999996E-3</v>
      </c>
      <c r="W244" s="104">
        <v>0</v>
      </c>
      <c r="X244" s="104">
        <v>0</v>
      </c>
      <c r="Y244" s="104">
        <v>0</v>
      </c>
      <c r="Z244" s="104">
        <v>0</v>
      </c>
      <c r="AA244" s="104" t="s">
        <v>319</v>
      </c>
      <c r="AB244" s="104" t="s">
        <v>327</v>
      </c>
      <c r="AC244" s="104" t="s">
        <v>346</v>
      </c>
      <c r="AD244" s="104" t="s">
        <v>649</v>
      </c>
      <c r="AE244" s="104" t="s">
        <v>914</v>
      </c>
      <c r="AF244" s="104" t="s">
        <v>1088</v>
      </c>
      <c r="AG244" s="104"/>
    </row>
    <row r="245" spans="1:33">
      <c r="A245" s="104" t="s">
        <v>1079</v>
      </c>
      <c r="B245" s="104" t="s">
        <v>1512</v>
      </c>
      <c r="C245" s="104">
        <v>8.9742439999999993E-3</v>
      </c>
      <c r="D245" s="104">
        <v>0</v>
      </c>
      <c r="E245" s="104">
        <v>9.3949640000000004E-3</v>
      </c>
      <c r="F245" s="104">
        <v>0</v>
      </c>
      <c r="G245" s="104">
        <v>1.2406435E-2</v>
      </c>
      <c r="H245" s="104">
        <v>1.4962593999999999E-2</v>
      </c>
      <c r="I245" s="104">
        <v>4.630487E-3</v>
      </c>
      <c r="J245" s="104">
        <v>1.1527819999999999E-2</v>
      </c>
      <c r="K245" s="104">
        <v>1.5623168999999999E-2</v>
      </c>
      <c r="L245" s="104">
        <v>1.1128008999999999E-2</v>
      </c>
      <c r="M245" s="104">
        <v>2.0275749999999999E-2</v>
      </c>
      <c r="N245" s="104">
        <v>1.8299600999999999E-2</v>
      </c>
      <c r="O245" s="104">
        <v>0</v>
      </c>
      <c r="P245" s="104">
        <v>0</v>
      </c>
      <c r="Q245" s="104">
        <v>0</v>
      </c>
      <c r="R245" s="104">
        <v>0</v>
      </c>
      <c r="S245" s="104">
        <v>0</v>
      </c>
      <c r="T245" s="104">
        <v>0</v>
      </c>
      <c r="U245" s="104">
        <v>0</v>
      </c>
      <c r="V245" s="104">
        <v>0</v>
      </c>
      <c r="W245" s="104">
        <v>0</v>
      </c>
      <c r="X245" s="104">
        <v>0</v>
      </c>
      <c r="Y245" s="104">
        <v>0</v>
      </c>
      <c r="Z245" s="104">
        <v>0</v>
      </c>
      <c r="AA245" s="104" t="s">
        <v>319</v>
      </c>
      <c r="AB245" s="104" t="s">
        <v>576</v>
      </c>
      <c r="AC245" s="104" t="s">
        <v>577</v>
      </c>
      <c r="AD245" s="104" t="s">
        <v>749</v>
      </c>
      <c r="AE245" s="104" t="s">
        <v>750</v>
      </c>
      <c r="AF245" s="104" t="s">
        <v>375</v>
      </c>
      <c r="AG245" s="104" t="s">
        <v>821</v>
      </c>
    </row>
    <row r="246" spans="1:33">
      <c r="A246" s="104" t="s">
        <v>647</v>
      </c>
      <c r="B246" s="104" t="s">
        <v>1513</v>
      </c>
      <c r="C246" s="104">
        <v>1.7948487999999999E-2</v>
      </c>
      <c r="D246" s="104">
        <v>1.1193195E-2</v>
      </c>
      <c r="E246" s="104">
        <v>1.4092446E-2</v>
      </c>
      <c r="F246" s="104">
        <v>1.2978585000000001E-2</v>
      </c>
      <c r="G246" s="104">
        <v>0</v>
      </c>
      <c r="H246" s="104">
        <v>0</v>
      </c>
      <c r="I246" s="104">
        <v>0</v>
      </c>
      <c r="J246" s="104">
        <v>0</v>
      </c>
      <c r="K246" s="104">
        <v>0</v>
      </c>
      <c r="L246" s="104">
        <v>0</v>
      </c>
      <c r="M246" s="104">
        <v>0</v>
      </c>
      <c r="N246" s="104">
        <v>3.6599200000000001E-3</v>
      </c>
      <c r="O246" s="104">
        <v>0</v>
      </c>
      <c r="P246" s="104">
        <v>0</v>
      </c>
      <c r="Q246" s="104">
        <v>0</v>
      </c>
      <c r="R246" s="104">
        <v>0</v>
      </c>
      <c r="S246" s="104">
        <v>0</v>
      </c>
      <c r="T246" s="104">
        <v>0</v>
      </c>
      <c r="U246" s="104">
        <v>0</v>
      </c>
      <c r="V246" s="104">
        <v>0</v>
      </c>
      <c r="W246" s="104">
        <v>0</v>
      </c>
      <c r="X246" s="104">
        <v>0</v>
      </c>
      <c r="Y246" s="104">
        <v>0</v>
      </c>
      <c r="Z246" s="104">
        <v>0</v>
      </c>
      <c r="AA246" s="104" t="s">
        <v>319</v>
      </c>
      <c r="AB246" s="104" t="s">
        <v>435</v>
      </c>
      <c r="AC246" s="104" t="s">
        <v>436</v>
      </c>
      <c r="AD246" s="104" t="s">
        <v>437</v>
      </c>
      <c r="AE246" s="104" t="s">
        <v>438</v>
      </c>
      <c r="AF246" s="104" t="s">
        <v>375</v>
      </c>
      <c r="AG246" s="104" t="s">
        <v>325</v>
      </c>
    </row>
    <row r="247" spans="1:33">
      <c r="A247" s="104" t="s">
        <v>1138</v>
      </c>
      <c r="B247" s="104" t="s">
        <v>1514</v>
      </c>
      <c r="C247" s="104">
        <v>4.4871219999999996E-3</v>
      </c>
      <c r="D247" s="104">
        <v>1.6789792000000001E-2</v>
      </c>
      <c r="E247" s="104">
        <v>4.6974820000000002E-3</v>
      </c>
      <c r="F247" s="104">
        <v>0</v>
      </c>
      <c r="G247" s="104">
        <v>0</v>
      </c>
      <c r="H247" s="104">
        <v>0</v>
      </c>
      <c r="I247" s="104">
        <v>0</v>
      </c>
      <c r="J247" s="104">
        <v>0</v>
      </c>
      <c r="K247" s="104">
        <v>0</v>
      </c>
      <c r="L247" s="104">
        <v>0</v>
      </c>
      <c r="M247" s="104">
        <v>0</v>
      </c>
      <c r="N247" s="104">
        <v>0</v>
      </c>
      <c r="O247" s="104">
        <v>0</v>
      </c>
      <c r="P247" s="104">
        <v>0</v>
      </c>
      <c r="Q247" s="104">
        <v>0</v>
      </c>
      <c r="R247" s="104">
        <v>0</v>
      </c>
      <c r="S247" s="104">
        <v>0</v>
      </c>
      <c r="T247" s="104">
        <v>0</v>
      </c>
      <c r="U247" s="104">
        <v>0</v>
      </c>
      <c r="V247" s="104">
        <v>0</v>
      </c>
      <c r="W247" s="104">
        <v>0</v>
      </c>
      <c r="X247" s="104">
        <v>0</v>
      </c>
      <c r="Y247" s="104">
        <v>0</v>
      </c>
      <c r="Z247" s="104">
        <v>0</v>
      </c>
      <c r="AA247" s="104" t="s">
        <v>319</v>
      </c>
      <c r="AB247" s="104" t="s">
        <v>327</v>
      </c>
      <c r="AC247" s="104" t="s">
        <v>1037</v>
      </c>
      <c r="AD247" s="104" t="s">
        <v>1139</v>
      </c>
      <c r="AE247" s="104" t="s">
        <v>1140</v>
      </c>
      <c r="AF247" s="104" t="s">
        <v>476</v>
      </c>
      <c r="AG247" s="104" t="s">
        <v>325</v>
      </c>
    </row>
    <row r="248" spans="1:33">
      <c r="A248" s="104" t="s">
        <v>1190</v>
      </c>
      <c r="B248" s="104" t="s">
        <v>1515</v>
      </c>
      <c r="C248" s="104">
        <v>0</v>
      </c>
      <c r="D248" s="104">
        <v>0</v>
      </c>
      <c r="E248" s="104">
        <v>0</v>
      </c>
      <c r="F248" s="104">
        <v>0</v>
      </c>
      <c r="G248" s="104">
        <v>0</v>
      </c>
      <c r="H248" s="104">
        <v>0</v>
      </c>
      <c r="I248" s="104">
        <v>0</v>
      </c>
      <c r="J248" s="104">
        <v>0</v>
      </c>
      <c r="K248" s="104">
        <v>0</v>
      </c>
      <c r="L248" s="104">
        <v>0</v>
      </c>
      <c r="M248" s="104">
        <v>0</v>
      </c>
      <c r="N248" s="104">
        <v>0</v>
      </c>
      <c r="O248" s="104">
        <v>0</v>
      </c>
      <c r="P248" s="104">
        <v>0</v>
      </c>
      <c r="Q248" s="104">
        <v>0</v>
      </c>
      <c r="R248" s="104">
        <v>0</v>
      </c>
      <c r="S248" s="104">
        <v>0</v>
      </c>
      <c r="T248" s="104">
        <v>0</v>
      </c>
      <c r="U248" s="104">
        <v>0</v>
      </c>
      <c r="V248" s="104">
        <v>0</v>
      </c>
      <c r="W248" s="104">
        <v>0</v>
      </c>
      <c r="X248" s="104">
        <v>0</v>
      </c>
      <c r="Y248" s="104">
        <v>0</v>
      </c>
      <c r="Z248" s="104">
        <v>0</v>
      </c>
      <c r="AA248" s="104" t="s">
        <v>319</v>
      </c>
      <c r="AB248" s="104" t="s">
        <v>333</v>
      </c>
      <c r="AC248" s="104" t="s">
        <v>334</v>
      </c>
      <c r="AD248" s="104" t="s">
        <v>335</v>
      </c>
      <c r="AE248" s="104" t="s">
        <v>1191</v>
      </c>
      <c r="AF248" s="104" t="s">
        <v>1192</v>
      </c>
      <c r="AG248" s="104" t="s">
        <v>325</v>
      </c>
    </row>
    <row r="249" spans="1:33">
      <c r="A249" s="104" t="s">
        <v>445</v>
      </c>
      <c r="B249" s="104" t="s">
        <v>1516</v>
      </c>
      <c r="C249" s="104">
        <v>4.4871219999999996E-3</v>
      </c>
      <c r="D249" s="104">
        <v>1.1193195E-2</v>
      </c>
      <c r="E249" s="104">
        <v>9.3949640000000004E-3</v>
      </c>
      <c r="F249" s="104">
        <v>2.5957171000000001E-2</v>
      </c>
      <c r="G249" s="104">
        <v>0.50452834899999999</v>
      </c>
      <c r="H249" s="104">
        <v>0.47381546099999999</v>
      </c>
      <c r="I249" s="104">
        <v>0.12965363999999999</v>
      </c>
      <c r="J249" s="104">
        <v>8.0694742999999999E-2</v>
      </c>
      <c r="K249" s="104">
        <v>0.31246338299999998</v>
      </c>
      <c r="L249" s="104">
        <v>1.0274861829999999</v>
      </c>
      <c r="M249" s="104">
        <v>0.48256285500000001</v>
      </c>
      <c r="N249" s="104">
        <v>0.197635692</v>
      </c>
      <c r="O249" s="104">
        <v>1.7051371049999999</v>
      </c>
      <c r="P249" s="104">
        <v>1.719517642</v>
      </c>
      <c r="Q249" s="104">
        <v>1.285160039</v>
      </c>
      <c r="R249" s="104">
        <v>2.045421808</v>
      </c>
      <c r="S249" s="104">
        <v>0</v>
      </c>
      <c r="T249" s="104">
        <v>0</v>
      </c>
      <c r="U249" s="104">
        <v>0</v>
      </c>
      <c r="V249" s="104">
        <v>3.8339149999999998E-3</v>
      </c>
      <c r="W249" s="104">
        <v>0.380533593</v>
      </c>
      <c r="X249" s="104">
        <v>0.36674816599999999</v>
      </c>
      <c r="Y249" s="104">
        <v>0.15463462</v>
      </c>
      <c r="Z249" s="104">
        <v>0.13412616799999999</v>
      </c>
      <c r="AA249" s="104" t="s">
        <v>319</v>
      </c>
      <c r="AB249" s="104" t="s">
        <v>320</v>
      </c>
      <c r="AC249" s="104" t="s">
        <v>321</v>
      </c>
      <c r="AD249" s="104" t="s">
        <v>322</v>
      </c>
      <c r="AE249" s="104" t="s">
        <v>323</v>
      </c>
      <c r="AF249" s="104" t="s">
        <v>324</v>
      </c>
      <c r="AG249" s="104" t="s">
        <v>325</v>
      </c>
    </row>
    <row r="250" spans="1:33">
      <c r="A250" s="104" t="s">
        <v>952</v>
      </c>
      <c r="B250" s="104" t="s">
        <v>1517</v>
      </c>
      <c r="C250" s="104">
        <v>1.7948487999999999E-2</v>
      </c>
      <c r="D250" s="104">
        <v>3.3579584000000003E-2</v>
      </c>
      <c r="E250" s="104">
        <v>2.3487411E-2</v>
      </c>
      <c r="F250" s="104">
        <v>3.8935756000000002E-2</v>
      </c>
      <c r="G250" s="104">
        <v>2.8948347999999999E-2</v>
      </c>
      <c r="H250" s="104">
        <v>4.9875309999999999E-3</v>
      </c>
      <c r="I250" s="104">
        <v>4.630487E-3</v>
      </c>
      <c r="J250" s="104">
        <v>1.1527819999999999E-2</v>
      </c>
      <c r="K250" s="104">
        <v>7.8115850000000002E-3</v>
      </c>
      <c r="L250" s="104">
        <v>2.2256017999999999E-2</v>
      </c>
      <c r="M250" s="104">
        <v>4.0551499999999997E-2</v>
      </c>
      <c r="N250" s="104">
        <v>1.4639681E-2</v>
      </c>
      <c r="O250" s="104">
        <v>0</v>
      </c>
      <c r="P250" s="104">
        <v>0</v>
      </c>
      <c r="Q250" s="104">
        <v>0</v>
      </c>
      <c r="R250" s="104">
        <v>0</v>
      </c>
      <c r="S250" s="104">
        <v>4.7748649999999997E-3</v>
      </c>
      <c r="T250" s="104">
        <v>0</v>
      </c>
      <c r="U250" s="104">
        <v>0</v>
      </c>
      <c r="V250" s="104">
        <v>0</v>
      </c>
      <c r="W250" s="104">
        <v>0</v>
      </c>
      <c r="X250" s="104">
        <v>0</v>
      </c>
      <c r="Y250" s="104">
        <v>0</v>
      </c>
      <c r="Z250" s="104">
        <v>0</v>
      </c>
      <c r="AA250" s="104" t="s">
        <v>319</v>
      </c>
      <c r="AB250" s="104" t="s">
        <v>327</v>
      </c>
      <c r="AC250" s="104" t="s">
        <v>346</v>
      </c>
      <c r="AD250" s="104" t="s">
        <v>662</v>
      </c>
      <c r="AE250" s="104" t="s">
        <v>663</v>
      </c>
      <c r="AF250" s="104" t="s">
        <v>664</v>
      </c>
      <c r="AG250" s="104" t="s">
        <v>325</v>
      </c>
    </row>
    <row r="251" spans="1:33">
      <c r="A251" s="104" t="s">
        <v>1048</v>
      </c>
      <c r="B251" s="104" t="s">
        <v>1518</v>
      </c>
      <c r="C251" s="104">
        <v>0</v>
      </c>
      <c r="D251" s="104">
        <v>5.596597E-3</v>
      </c>
      <c r="E251" s="104">
        <v>0</v>
      </c>
      <c r="F251" s="104">
        <v>1.2978585000000001E-2</v>
      </c>
      <c r="G251" s="104">
        <v>0</v>
      </c>
      <c r="H251" s="104">
        <v>0</v>
      </c>
      <c r="I251" s="104">
        <v>0</v>
      </c>
      <c r="J251" s="104">
        <v>3.8426070000000001E-3</v>
      </c>
      <c r="K251" s="104">
        <v>0</v>
      </c>
      <c r="L251" s="104">
        <v>0</v>
      </c>
      <c r="M251" s="104">
        <v>0</v>
      </c>
      <c r="N251" s="104">
        <v>0</v>
      </c>
      <c r="O251" s="104">
        <v>0</v>
      </c>
      <c r="P251" s="104">
        <v>0</v>
      </c>
      <c r="Q251" s="104">
        <v>0</v>
      </c>
      <c r="R251" s="104">
        <v>0</v>
      </c>
      <c r="S251" s="104">
        <v>4.7748649999999997E-3</v>
      </c>
      <c r="T251" s="104">
        <v>4.288165E-3</v>
      </c>
      <c r="U251" s="104">
        <v>7.0096730000000001E-3</v>
      </c>
      <c r="V251" s="104">
        <v>2.6837403999999999E-2</v>
      </c>
      <c r="W251" s="104">
        <v>0</v>
      </c>
      <c r="X251" s="104">
        <v>0</v>
      </c>
      <c r="Y251" s="104">
        <v>0</v>
      </c>
      <c r="Z251" s="104">
        <v>0</v>
      </c>
      <c r="AA251" s="104" t="s">
        <v>319</v>
      </c>
      <c r="AB251" s="104" t="s">
        <v>417</v>
      </c>
      <c r="AC251" s="104" t="s">
        <v>418</v>
      </c>
      <c r="AD251" s="104" t="s">
        <v>419</v>
      </c>
      <c r="AE251" s="104" t="s">
        <v>420</v>
      </c>
      <c r="AF251" s="104" t="s">
        <v>1049</v>
      </c>
      <c r="AG251" s="104" t="s">
        <v>325</v>
      </c>
    </row>
    <row r="252" spans="1:33">
      <c r="A252" s="104" t="s">
        <v>894</v>
      </c>
      <c r="B252" s="104" t="s">
        <v>1519</v>
      </c>
      <c r="C252" s="104">
        <v>4.0384098E-2</v>
      </c>
      <c r="D252" s="104">
        <v>3.3579584000000003E-2</v>
      </c>
      <c r="E252" s="104">
        <v>5.1672304000000002E-2</v>
      </c>
      <c r="F252" s="104">
        <v>3.8935756000000002E-2</v>
      </c>
      <c r="G252" s="104">
        <v>4.1354779999999997E-3</v>
      </c>
      <c r="H252" s="104">
        <v>2.4937655999999999E-2</v>
      </c>
      <c r="I252" s="104">
        <v>4.630487E-3</v>
      </c>
      <c r="J252" s="104">
        <v>2.6898248E-2</v>
      </c>
      <c r="K252" s="104">
        <v>2.3434753999999999E-2</v>
      </c>
      <c r="L252" s="104">
        <v>7.4186729999999998E-3</v>
      </c>
      <c r="M252" s="104">
        <v>3.2441200000000003E-2</v>
      </c>
      <c r="N252" s="104">
        <v>2.9279362E-2</v>
      </c>
      <c r="O252" s="104">
        <v>0</v>
      </c>
      <c r="P252" s="104">
        <v>0</v>
      </c>
      <c r="Q252" s="104">
        <v>0</v>
      </c>
      <c r="R252" s="104">
        <v>0</v>
      </c>
      <c r="S252" s="104">
        <v>0</v>
      </c>
      <c r="T252" s="104">
        <v>0</v>
      </c>
      <c r="U252" s="104">
        <v>0</v>
      </c>
      <c r="V252" s="104">
        <v>0</v>
      </c>
      <c r="W252" s="104">
        <v>0</v>
      </c>
      <c r="X252" s="104">
        <v>0</v>
      </c>
      <c r="Y252" s="104">
        <v>0</v>
      </c>
      <c r="Z252" s="104">
        <v>0</v>
      </c>
      <c r="AA252" s="104" t="s">
        <v>319</v>
      </c>
      <c r="AB252" s="104" t="s">
        <v>895</v>
      </c>
      <c r="AC252" s="104" t="s">
        <v>896</v>
      </c>
      <c r="AD252" s="104" t="s">
        <v>897</v>
      </c>
      <c r="AE252" s="104" t="s">
        <v>898</v>
      </c>
      <c r="AF252" s="104" t="s">
        <v>375</v>
      </c>
      <c r="AG252" s="104"/>
    </row>
    <row r="253" spans="1:33">
      <c r="A253" s="104" t="s">
        <v>984</v>
      </c>
      <c r="B253" s="104" t="s">
        <v>1520</v>
      </c>
      <c r="C253" s="104">
        <v>2.6922732000000001E-2</v>
      </c>
      <c r="D253" s="104">
        <v>3.9176180999999997E-2</v>
      </c>
      <c r="E253" s="104">
        <v>5.6369785999999998E-2</v>
      </c>
      <c r="F253" s="104">
        <v>3.8935756000000002E-2</v>
      </c>
      <c r="G253" s="104">
        <v>0</v>
      </c>
      <c r="H253" s="104">
        <v>4.9875309999999999E-3</v>
      </c>
      <c r="I253" s="104">
        <v>4.630487E-3</v>
      </c>
      <c r="J253" s="104">
        <v>0</v>
      </c>
      <c r="K253" s="104">
        <v>0</v>
      </c>
      <c r="L253" s="104">
        <v>0</v>
      </c>
      <c r="M253" s="104">
        <v>4.0551500000000004E-3</v>
      </c>
      <c r="N253" s="104">
        <v>0</v>
      </c>
      <c r="O253" s="104">
        <v>0</v>
      </c>
      <c r="P253" s="104">
        <v>0</v>
      </c>
      <c r="Q253" s="104">
        <v>0</v>
      </c>
      <c r="R253" s="104">
        <v>0</v>
      </c>
      <c r="S253" s="104">
        <v>0</v>
      </c>
      <c r="T253" s="104">
        <v>0</v>
      </c>
      <c r="U253" s="104">
        <v>7.0096730000000001E-3</v>
      </c>
      <c r="V253" s="104">
        <v>0</v>
      </c>
      <c r="W253" s="104">
        <v>0</v>
      </c>
      <c r="X253" s="104">
        <v>0</v>
      </c>
      <c r="Y253" s="104">
        <v>0</v>
      </c>
      <c r="Z253" s="104">
        <v>0</v>
      </c>
      <c r="AA253" s="104" t="s">
        <v>319</v>
      </c>
      <c r="AB253" s="104" t="s">
        <v>333</v>
      </c>
      <c r="AC253" s="104" t="s">
        <v>334</v>
      </c>
      <c r="AD253" s="104" t="s">
        <v>335</v>
      </c>
      <c r="AE253" s="104" t="s">
        <v>912</v>
      </c>
      <c r="AF253" s="104" t="s">
        <v>375</v>
      </c>
      <c r="AG253" s="104" t="s">
        <v>325</v>
      </c>
    </row>
    <row r="254" spans="1:33">
      <c r="A254" s="104" t="s">
        <v>1232</v>
      </c>
      <c r="B254" s="104" t="s">
        <v>1521</v>
      </c>
      <c r="C254" s="104">
        <v>4.4871219999999996E-3</v>
      </c>
      <c r="D254" s="104">
        <v>0</v>
      </c>
      <c r="E254" s="104">
        <v>0</v>
      </c>
      <c r="F254" s="104">
        <v>0</v>
      </c>
      <c r="G254" s="104">
        <v>0</v>
      </c>
      <c r="H254" s="104">
        <v>0</v>
      </c>
      <c r="I254" s="104">
        <v>0</v>
      </c>
      <c r="J254" s="104">
        <v>0</v>
      </c>
      <c r="K254" s="104">
        <v>0</v>
      </c>
      <c r="L254" s="104">
        <v>0</v>
      </c>
      <c r="M254" s="104">
        <v>0</v>
      </c>
      <c r="N254" s="104">
        <v>0</v>
      </c>
      <c r="O254" s="104">
        <v>0</v>
      </c>
      <c r="P254" s="104">
        <v>0</v>
      </c>
      <c r="Q254" s="104">
        <v>0</v>
      </c>
      <c r="R254" s="104">
        <v>0</v>
      </c>
      <c r="S254" s="104">
        <v>0</v>
      </c>
      <c r="T254" s="104">
        <v>0</v>
      </c>
      <c r="U254" s="104">
        <v>0</v>
      </c>
      <c r="V254" s="104">
        <v>0</v>
      </c>
      <c r="W254" s="104">
        <v>0</v>
      </c>
      <c r="X254" s="104">
        <v>0</v>
      </c>
      <c r="Y254" s="104">
        <v>0</v>
      </c>
      <c r="Z254" s="104">
        <v>0</v>
      </c>
      <c r="AA254" s="104" t="s">
        <v>319</v>
      </c>
      <c r="AB254" s="104" t="s">
        <v>417</v>
      </c>
      <c r="AC254" s="104" t="s">
        <v>1145</v>
      </c>
      <c r="AD254" s="104" t="s">
        <v>1233</v>
      </c>
      <c r="AE254" s="104" t="s">
        <v>1234</v>
      </c>
      <c r="AF254" s="104" t="s">
        <v>1235</v>
      </c>
      <c r="AG254" s="104"/>
    </row>
    <row r="255" spans="1:33">
      <c r="A255" s="104" t="s">
        <v>595</v>
      </c>
      <c r="B255" s="104" t="s">
        <v>1522</v>
      </c>
      <c r="C255" s="104">
        <v>9.4229561000000003E-2</v>
      </c>
      <c r="D255" s="104">
        <v>0.117528543</v>
      </c>
      <c r="E255" s="104">
        <v>0.122134536</v>
      </c>
      <c r="F255" s="104">
        <v>7.7871512000000004E-2</v>
      </c>
      <c r="G255" s="104">
        <v>7.4438609000000003E-2</v>
      </c>
      <c r="H255" s="104">
        <v>6.9825436000000005E-2</v>
      </c>
      <c r="I255" s="104">
        <v>4.6304870999999997E-2</v>
      </c>
      <c r="J255" s="104">
        <v>4.2268674999999999E-2</v>
      </c>
      <c r="K255" s="104">
        <v>3.5152131000000003E-2</v>
      </c>
      <c r="L255" s="104">
        <v>4.8221372999999998E-2</v>
      </c>
      <c r="M255" s="104">
        <v>5.2716950999999998E-2</v>
      </c>
      <c r="N255" s="104">
        <v>4.0259122000000001E-2</v>
      </c>
      <c r="O255" s="104">
        <v>0</v>
      </c>
      <c r="P255" s="104">
        <v>4.4662800000000004E-3</v>
      </c>
      <c r="Q255" s="104">
        <v>0</v>
      </c>
      <c r="R255" s="104">
        <v>0</v>
      </c>
      <c r="S255" s="104">
        <v>0</v>
      </c>
      <c r="T255" s="104">
        <v>0</v>
      </c>
      <c r="U255" s="104">
        <v>7.0096730000000001E-3</v>
      </c>
      <c r="V255" s="104">
        <v>0</v>
      </c>
      <c r="W255" s="104">
        <v>8.4563020000000006E-3</v>
      </c>
      <c r="X255" s="104">
        <v>4.3660499999999998E-3</v>
      </c>
      <c r="Y255" s="104">
        <v>1.3254396E-2</v>
      </c>
      <c r="Z255" s="104">
        <v>0</v>
      </c>
      <c r="AA255" s="104" t="s">
        <v>319</v>
      </c>
      <c r="AB255" s="104" t="s">
        <v>320</v>
      </c>
      <c r="AC255" s="104" t="s">
        <v>321</v>
      </c>
      <c r="AD255" s="104" t="s">
        <v>322</v>
      </c>
      <c r="AE255" s="104" t="s">
        <v>323</v>
      </c>
      <c r="AF255" s="104" t="s">
        <v>324</v>
      </c>
      <c r="AG255" s="104"/>
    </row>
    <row r="256" spans="1:33">
      <c r="A256" s="104" t="s">
        <v>1193</v>
      </c>
      <c r="B256" s="104" t="s">
        <v>1523</v>
      </c>
      <c r="C256" s="104">
        <v>4.4871219999999996E-3</v>
      </c>
      <c r="D256" s="104">
        <v>0</v>
      </c>
      <c r="E256" s="104">
        <v>9.3949640000000004E-3</v>
      </c>
      <c r="F256" s="104">
        <v>0</v>
      </c>
      <c r="G256" s="104">
        <v>0</v>
      </c>
      <c r="H256" s="104">
        <v>0</v>
      </c>
      <c r="I256" s="104">
        <v>0</v>
      </c>
      <c r="J256" s="104">
        <v>0</v>
      </c>
      <c r="K256" s="104">
        <v>0</v>
      </c>
      <c r="L256" s="104">
        <v>0</v>
      </c>
      <c r="M256" s="104">
        <v>0</v>
      </c>
      <c r="N256" s="104">
        <v>3.6599200000000001E-3</v>
      </c>
      <c r="O256" s="104">
        <v>0</v>
      </c>
      <c r="P256" s="104">
        <v>0</v>
      </c>
      <c r="Q256" s="104">
        <v>0</v>
      </c>
      <c r="R256" s="104">
        <v>0</v>
      </c>
      <c r="S256" s="104">
        <v>0</v>
      </c>
      <c r="T256" s="104">
        <v>0</v>
      </c>
      <c r="U256" s="104">
        <v>0</v>
      </c>
      <c r="V256" s="104">
        <v>0</v>
      </c>
      <c r="W256" s="104">
        <v>0</v>
      </c>
      <c r="X256" s="104">
        <v>0</v>
      </c>
      <c r="Y256" s="104">
        <v>0</v>
      </c>
      <c r="Z256" s="104">
        <v>0</v>
      </c>
      <c r="AA256" s="104" t="s">
        <v>666</v>
      </c>
      <c r="AB256" s="104"/>
      <c r="AC256" s="104"/>
      <c r="AD256" s="104"/>
      <c r="AE256" s="104"/>
      <c r="AF256" s="104"/>
      <c r="AG256" s="104"/>
    </row>
    <row r="257" spans="1:33">
      <c r="A257" s="104" t="s">
        <v>820</v>
      </c>
      <c r="B257" s="104" t="s">
        <v>1524</v>
      </c>
      <c r="C257" s="104">
        <v>0</v>
      </c>
      <c r="D257" s="104">
        <v>1.6789792000000001E-2</v>
      </c>
      <c r="E257" s="104">
        <v>4.6974820000000002E-3</v>
      </c>
      <c r="F257" s="104">
        <v>0</v>
      </c>
      <c r="G257" s="104">
        <v>0</v>
      </c>
      <c r="H257" s="104">
        <v>0</v>
      </c>
      <c r="I257" s="104">
        <v>0</v>
      </c>
      <c r="J257" s="104">
        <v>0</v>
      </c>
      <c r="K257" s="104">
        <v>0</v>
      </c>
      <c r="L257" s="104">
        <v>0</v>
      </c>
      <c r="M257" s="104">
        <v>0</v>
      </c>
      <c r="N257" s="104">
        <v>0</v>
      </c>
      <c r="O257" s="104">
        <v>0</v>
      </c>
      <c r="P257" s="104">
        <v>0</v>
      </c>
      <c r="Q257" s="104">
        <v>0</v>
      </c>
      <c r="R257" s="104">
        <v>0</v>
      </c>
      <c r="S257" s="104">
        <v>0.12892135800000001</v>
      </c>
      <c r="T257" s="104">
        <v>6.0034305000000003E-2</v>
      </c>
      <c r="U257" s="104">
        <v>8.4116079999999996E-2</v>
      </c>
      <c r="V257" s="104">
        <v>0.115017444</v>
      </c>
      <c r="W257" s="104">
        <v>0</v>
      </c>
      <c r="X257" s="104">
        <v>0</v>
      </c>
      <c r="Y257" s="104">
        <v>0</v>
      </c>
      <c r="Z257" s="104">
        <v>0</v>
      </c>
      <c r="AA257" s="104" t="s">
        <v>319</v>
      </c>
      <c r="AB257" s="104" t="s">
        <v>576</v>
      </c>
      <c r="AC257" s="104" t="s">
        <v>577</v>
      </c>
      <c r="AD257" s="104" t="s">
        <v>749</v>
      </c>
      <c r="AE257" s="104" t="s">
        <v>750</v>
      </c>
      <c r="AF257" s="104" t="s">
        <v>375</v>
      </c>
      <c r="AG257" s="104" t="s">
        <v>821</v>
      </c>
    </row>
    <row r="258" spans="1:33">
      <c r="A258" s="104" t="s">
        <v>757</v>
      </c>
      <c r="B258" s="104" t="s">
        <v>1525</v>
      </c>
      <c r="C258" s="104">
        <v>5.8332584999999999E-2</v>
      </c>
      <c r="D258" s="104">
        <v>8.3948959000000004E-2</v>
      </c>
      <c r="E258" s="104">
        <v>6.5764749999999997E-2</v>
      </c>
      <c r="F258" s="104">
        <v>6.4892927000000003E-2</v>
      </c>
      <c r="G258" s="104">
        <v>4.1354782999999999E-2</v>
      </c>
      <c r="H258" s="104">
        <v>3.4912718000000002E-2</v>
      </c>
      <c r="I258" s="104">
        <v>2.3152435999999998E-2</v>
      </c>
      <c r="J258" s="104">
        <v>2.6898248E-2</v>
      </c>
      <c r="K258" s="104">
        <v>4.2963715E-2</v>
      </c>
      <c r="L258" s="104">
        <v>2.9674691E-2</v>
      </c>
      <c r="M258" s="104">
        <v>2.8386049999999999E-2</v>
      </c>
      <c r="N258" s="104">
        <v>6.9538483999999998E-2</v>
      </c>
      <c r="O258" s="104">
        <v>0</v>
      </c>
      <c r="P258" s="104">
        <v>0</v>
      </c>
      <c r="Q258" s="104">
        <v>0</v>
      </c>
      <c r="R258" s="104">
        <v>0</v>
      </c>
      <c r="S258" s="104">
        <v>0</v>
      </c>
      <c r="T258" s="104">
        <v>0</v>
      </c>
      <c r="U258" s="104">
        <v>0</v>
      </c>
      <c r="V258" s="104">
        <v>0</v>
      </c>
      <c r="W258" s="104">
        <v>0</v>
      </c>
      <c r="X258" s="104">
        <v>0</v>
      </c>
      <c r="Y258" s="104">
        <v>0</v>
      </c>
      <c r="Z258" s="104">
        <v>0</v>
      </c>
      <c r="AA258" s="104" t="s">
        <v>319</v>
      </c>
      <c r="AB258" s="104" t="s">
        <v>576</v>
      </c>
      <c r="AC258" s="104" t="s">
        <v>577</v>
      </c>
      <c r="AD258" s="104" t="s">
        <v>578</v>
      </c>
      <c r="AE258" s="104" t="s">
        <v>579</v>
      </c>
      <c r="AF258" s="104" t="s">
        <v>758</v>
      </c>
      <c r="AG258" s="104" t="s">
        <v>325</v>
      </c>
    </row>
    <row r="259" spans="1:33">
      <c r="A259" s="104" t="s">
        <v>679</v>
      </c>
      <c r="B259" s="104" t="s">
        <v>1526</v>
      </c>
      <c r="C259" s="104">
        <v>8.9742439999999993E-3</v>
      </c>
      <c r="D259" s="104">
        <v>1.6789792000000001E-2</v>
      </c>
      <c r="E259" s="104">
        <v>1.8789929E-2</v>
      </c>
      <c r="F259" s="104">
        <v>1.2978585000000001E-2</v>
      </c>
      <c r="G259" s="104">
        <v>0</v>
      </c>
      <c r="H259" s="104">
        <v>0</v>
      </c>
      <c r="I259" s="104">
        <v>0</v>
      </c>
      <c r="J259" s="104">
        <v>0</v>
      </c>
      <c r="K259" s="104">
        <v>0</v>
      </c>
      <c r="L259" s="104">
        <v>0</v>
      </c>
      <c r="M259" s="104">
        <v>0</v>
      </c>
      <c r="N259" s="104">
        <v>0</v>
      </c>
      <c r="O259" s="104">
        <v>0</v>
      </c>
      <c r="P259" s="104">
        <v>0</v>
      </c>
      <c r="Q259" s="104">
        <v>0</v>
      </c>
      <c r="R259" s="104">
        <v>0</v>
      </c>
      <c r="S259" s="104">
        <v>0</v>
      </c>
      <c r="T259" s="104">
        <v>0</v>
      </c>
      <c r="U259" s="104">
        <v>0</v>
      </c>
      <c r="V259" s="104">
        <v>0</v>
      </c>
      <c r="W259" s="104">
        <v>0.19872309799999999</v>
      </c>
      <c r="X259" s="104">
        <v>0.18337408299999999</v>
      </c>
      <c r="Y259" s="104">
        <v>0.212070337</v>
      </c>
      <c r="Z259" s="104">
        <v>0.26378146400000002</v>
      </c>
      <c r="AA259" s="104" t="s">
        <v>319</v>
      </c>
      <c r="AB259" s="104" t="s">
        <v>320</v>
      </c>
      <c r="AC259" s="104" t="s">
        <v>363</v>
      </c>
      <c r="AD259" s="104" t="s">
        <v>364</v>
      </c>
      <c r="AE259" s="104" t="s">
        <v>365</v>
      </c>
      <c r="AF259" s="104" t="s">
        <v>366</v>
      </c>
      <c r="AG259" s="104" t="s">
        <v>325</v>
      </c>
    </row>
    <row r="260" spans="1:33">
      <c r="A260" s="104" t="s">
        <v>450</v>
      </c>
      <c r="B260" s="104" t="s">
        <v>1527</v>
      </c>
      <c r="C260" s="104">
        <v>0</v>
      </c>
      <c r="D260" s="104">
        <v>0</v>
      </c>
      <c r="E260" s="104">
        <v>0</v>
      </c>
      <c r="F260" s="104">
        <v>0</v>
      </c>
      <c r="G260" s="104">
        <v>2.4068483519999999</v>
      </c>
      <c r="H260" s="104">
        <v>4.8428927679999996</v>
      </c>
      <c r="I260" s="104">
        <v>0.995554732</v>
      </c>
      <c r="J260" s="104">
        <v>3.8618198590000001</v>
      </c>
      <c r="K260" s="104">
        <v>0.132796938</v>
      </c>
      <c r="L260" s="104">
        <v>0.155792129</v>
      </c>
      <c r="M260" s="104">
        <v>0.117599351</v>
      </c>
      <c r="N260" s="104">
        <v>0.15371664900000001</v>
      </c>
      <c r="O260" s="104">
        <v>0</v>
      </c>
      <c r="P260" s="104">
        <v>0</v>
      </c>
      <c r="Q260" s="104">
        <v>0</v>
      </c>
      <c r="R260" s="104">
        <v>0</v>
      </c>
      <c r="S260" s="104">
        <v>4.7748649999999997E-3</v>
      </c>
      <c r="T260" s="104">
        <v>0</v>
      </c>
      <c r="U260" s="104">
        <v>0</v>
      </c>
      <c r="V260" s="104">
        <v>0</v>
      </c>
      <c r="W260" s="104">
        <v>0</v>
      </c>
      <c r="X260" s="104">
        <v>0</v>
      </c>
      <c r="Y260" s="104">
        <v>0</v>
      </c>
      <c r="Z260" s="104">
        <v>0</v>
      </c>
      <c r="AA260" s="104" t="s">
        <v>319</v>
      </c>
      <c r="AB260" s="104" t="s">
        <v>320</v>
      </c>
      <c r="AC260" s="104" t="s">
        <v>451</v>
      </c>
      <c r="AD260" s="104" t="s">
        <v>452</v>
      </c>
      <c r="AE260" s="104" t="s">
        <v>453</v>
      </c>
      <c r="AF260" s="104" t="s">
        <v>454</v>
      </c>
      <c r="AG260" s="104"/>
    </row>
    <row r="261" spans="1:33">
      <c r="A261" s="104" t="s">
        <v>1066</v>
      </c>
      <c r="B261" s="104" t="s">
        <v>1528</v>
      </c>
      <c r="C261" s="104">
        <v>8.9742439999999993E-3</v>
      </c>
      <c r="D261" s="104">
        <v>2.7982986000000001E-2</v>
      </c>
      <c r="E261" s="104">
        <v>2.3487411E-2</v>
      </c>
      <c r="F261" s="104">
        <v>1.2978585000000001E-2</v>
      </c>
      <c r="G261" s="104">
        <v>1.2406435E-2</v>
      </c>
      <c r="H261" s="104">
        <v>0</v>
      </c>
      <c r="I261" s="104">
        <v>4.630487E-3</v>
      </c>
      <c r="J261" s="104">
        <v>3.8426070000000001E-3</v>
      </c>
      <c r="K261" s="104">
        <v>3.9057919999999999E-3</v>
      </c>
      <c r="L261" s="104">
        <v>0</v>
      </c>
      <c r="M261" s="104">
        <v>0</v>
      </c>
      <c r="N261" s="104">
        <v>3.6599200000000001E-3</v>
      </c>
      <c r="O261" s="104">
        <v>0</v>
      </c>
      <c r="P261" s="104">
        <v>0</v>
      </c>
      <c r="Q261" s="104">
        <v>0</v>
      </c>
      <c r="R261" s="104">
        <v>0</v>
      </c>
      <c r="S261" s="104">
        <v>0</v>
      </c>
      <c r="T261" s="104">
        <v>0</v>
      </c>
      <c r="U261" s="104">
        <v>0</v>
      </c>
      <c r="V261" s="104">
        <v>0</v>
      </c>
      <c r="W261" s="104">
        <v>0</v>
      </c>
      <c r="X261" s="104">
        <v>0</v>
      </c>
      <c r="Y261" s="104">
        <v>0</v>
      </c>
      <c r="Z261" s="104">
        <v>0</v>
      </c>
      <c r="AA261" s="104" t="s">
        <v>319</v>
      </c>
      <c r="AB261" s="104" t="s">
        <v>333</v>
      </c>
      <c r="AC261" s="104" t="s">
        <v>334</v>
      </c>
      <c r="AD261" s="104" t="s">
        <v>335</v>
      </c>
      <c r="AE261" s="104" t="s">
        <v>414</v>
      </c>
      <c r="AF261" s="104"/>
      <c r="AG261" s="104"/>
    </row>
    <row r="262" spans="1:33">
      <c r="A262" s="104" t="s">
        <v>987</v>
      </c>
      <c r="B262" s="104" t="s">
        <v>1529</v>
      </c>
      <c r="C262" s="104">
        <v>3.5896975999999997E-2</v>
      </c>
      <c r="D262" s="104">
        <v>4.4772777999999999E-2</v>
      </c>
      <c r="E262" s="104">
        <v>5.6369785999999998E-2</v>
      </c>
      <c r="F262" s="104">
        <v>7.7871512000000004E-2</v>
      </c>
      <c r="G262" s="104">
        <v>0</v>
      </c>
      <c r="H262" s="104">
        <v>0</v>
      </c>
      <c r="I262" s="104">
        <v>0</v>
      </c>
      <c r="J262" s="104">
        <v>0</v>
      </c>
      <c r="K262" s="104">
        <v>0</v>
      </c>
      <c r="L262" s="104">
        <v>0</v>
      </c>
      <c r="M262" s="104">
        <v>0</v>
      </c>
      <c r="N262" s="104">
        <v>0</v>
      </c>
      <c r="O262" s="104">
        <v>0</v>
      </c>
      <c r="P262" s="104">
        <v>0</v>
      </c>
      <c r="Q262" s="104">
        <v>0</v>
      </c>
      <c r="R262" s="104">
        <v>0</v>
      </c>
      <c r="S262" s="104">
        <v>0</v>
      </c>
      <c r="T262" s="104">
        <v>0</v>
      </c>
      <c r="U262" s="104">
        <v>0</v>
      </c>
      <c r="V262" s="104">
        <v>0</v>
      </c>
      <c r="W262" s="104">
        <v>0</v>
      </c>
      <c r="X262" s="104">
        <v>0</v>
      </c>
      <c r="Y262" s="104">
        <v>0</v>
      </c>
      <c r="Z262" s="104">
        <v>0</v>
      </c>
      <c r="AA262" s="104" t="s">
        <v>319</v>
      </c>
      <c r="AB262" s="104" t="s">
        <v>327</v>
      </c>
      <c r="AC262" s="104" t="s">
        <v>346</v>
      </c>
      <c r="AD262" s="104" t="s">
        <v>988</v>
      </c>
      <c r="AE262" s="104" t="s">
        <v>989</v>
      </c>
      <c r="AF262" s="104" t="s">
        <v>990</v>
      </c>
      <c r="AG262" s="104"/>
    </row>
    <row r="263" spans="1:33">
      <c r="A263" s="104" t="s">
        <v>1061</v>
      </c>
      <c r="B263" s="104" t="s">
        <v>1530</v>
      </c>
      <c r="C263" s="104">
        <v>0</v>
      </c>
      <c r="D263" s="104">
        <v>0</v>
      </c>
      <c r="E263" s="104">
        <v>0</v>
      </c>
      <c r="F263" s="104">
        <v>0</v>
      </c>
      <c r="G263" s="104">
        <v>0</v>
      </c>
      <c r="H263" s="104">
        <v>0</v>
      </c>
      <c r="I263" s="104">
        <v>0</v>
      </c>
      <c r="J263" s="104">
        <v>0</v>
      </c>
      <c r="K263" s="104">
        <v>0</v>
      </c>
      <c r="L263" s="104">
        <v>0</v>
      </c>
      <c r="M263" s="104">
        <v>0</v>
      </c>
      <c r="N263" s="104">
        <v>0</v>
      </c>
      <c r="O263" s="104">
        <v>0</v>
      </c>
      <c r="P263" s="104">
        <v>0</v>
      </c>
      <c r="Q263" s="104">
        <v>0</v>
      </c>
      <c r="R263" s="104">
        <v>0</v>
      </c>
      <c r="S263" s="104">
        <v>0</v>
      </c>
      <c r="T263" s="104">
        <v>0</v>
      </c>
      <c r="U263" s="104">
        <v>0</v>
      </c>
      <c r="V263" s="104">
        <v>0</v>
      </c>
      <c r="W263" s="104">
        <v>0</v>
      </c>
      <c r="X263" s="104">
        <v>0</v>
      </c>
      <c r="Y263" s="104">
        <v>0</v>
      </c>
      <c r="Z263" s="104">
        <v>0</v>
      </c>
      <c r="AA263" s="104" t="s">
        <v>319</v>
      </c>
      <c r="AB263" s="104" t="s">
        <v>320</v>
      </c>
      <c r="AC263" s="104" t="s">
        <v>354</v>
      </c>
      <c r="AD263" s="104" t="s">
        <v>355</v>
      </c>
      <c r="AE263" s="104" t="s">
        <v>368</v>
      </c>
      <c r="AF263" s="104" t="s">
        <v>375</v>
      </c>
      <c r="AG263" s="104" t="s">
        <v>325</v>
      </c>
    </row>
    <row r="264" spans="1:33">
      <c r="A264" s="104" t="s">
        <v>808</v>
      </c>
      <c r="B264" s="104" t="s">
        <v>1531</v>
      </c>
      <c r="C264" s="104">
        <v>2.2435610000000002E-2</v>
      </c>
      <c r="D264" s="104">
        <v>5.5965973000000002E-2</v>
      </c>
      <c r="E264" s="104">
        <v>5.1672304000000002E-2</v>
      </c>
      <c r="F264" s="104">
        <v>3.8935756000000002E-2</v>
      </c>
      <c r="G264" s="104">
        <v>4.1354779999999997E-3</v>
      </c>
      <c r="H264" s="104">
        <v>0</v>
      </c>
      <c r="I264" s="104">
        <v>0</v>
      </c>
      <c r="J264" s="104">
        <v>0</v>
      </c>
      <c r="K264" s="104">
        <v>0</v>
      </c>
      <c r="L264" s="104">
        <v>7.4186729999999998E-3</v>
      </c>
      <c r="M264" s="104">
        <v>0</v>
      </c>
      <c r="N264" s="104">
        <v>7.3198400000000002E-3</v>
      </c>
      <c r="O264" s="104">
        <v>0</v>
      </c>
      <c r="P264" s="104">
        <v>0</v>
      </c>
      <c r="Q264" s="104">
        <v>0</v>
      </c>
      <c r="R264" s="104">
        <v>0</v>
      </c>
      <c r="S264" s="104">
        <v>0</v>
      </c>
      <c r="T264" s="104">
        <v>0</v>
      </c>
      <c r="U264" s="104">
        <v>0</v>
      </c>
      <c r="V264" s="104">
        <v>0</v>
      </c>
      <c r="W264" s="104">
        <v>0</v>
      </c>
      <c r="X264" s="104">
        <v>0</v>
      </c>
      <c r="Y264" s="104">
        <v>0</v>
      </c>
      <c r="Z264" s="104">
        <v>0</v>
      </c>
      <c r="AA264" s="104" t="s">
        <v>319</v>
      </c>
      <c r="AB264" s="104" t="s">
        <v>320</v>
      </c>
      <c r="AC264" s="104" t="s">
        <v>354</v>
      </c>
      <c r="AD264" s="104" t="s">
        <v>355</v>
      </c>
      <c r="AE264" s="104" t="s">
        <v>564</v>
      </c>
      <c r="AF264" s="104" t="s">
        <v>565</v>
      </c>
      <c r="AG264" s="104" t="s">
        <v>809</v>
      </c>
    </row>
    <row r="265" spans="1:33">
      <c r="A265" s="104" t="s">
        <v>1032</v>
      </c>
      <c r="B265" s="104" t="s">
        <v>1532</v>
      </c>
      <c r="C265" s="104">
        <v>2.6922732000000001E-2</v>
      </c>
      <c r="D265" s="104">
        <v>2.2386389E-2</v>
      </c>
      <c r="E265" s="104">
        <v>2.8184892999999999E-2</v>
      </c>
      <c r="F265" s="104">
        <v>6.4892927000000003E-2</v>
      </c>
      <c r="G265" s="104">
        <v>0</v>
      </c>
      <c r="H265" s="104">
        <v>0</v>
      </c>
      <c r="I265" s="104">
        <v>0</v>
      </c>
      <c r="J265" s="104">
        <v>0</v>
      </c>
      <c r="K265" s="104">
        <v>0</v>
      </c>
      <c r="L265" s="104">
        <v>0</v>
      </c>
      <c r="M265" s="104">
        <v>0</v>
      </c>
      <c r="N265" s="104">
        <v>0</v>
      </c>
      <c r="O265" s="104">
        <v>0</v>
      </c>
      <c r="P265" s="104">
        <v>0</v>
      </c>
      <c r="Q265" s="104">
        <v>0</v>
      </c>
      <c r="R265" s="104">
        <v>0</v>
      </c>
      <c r="S265" s="104">
        <v>9.5497299999999993E-3</v>
      </c>
      <c r="T265" s="104">
        <v>2.1440823000000001E-2</v>
      </c>
      <c r="U265" s="104">
        <v>0</v>
      </c>
      <c r="V265" s="104">
        <v>7.6678299999999996E-3</v>
      </c>
      <c r="W265" s="104">
        <v>0</v>
      </c>
      <c r="X265" s="104">
        <v>0</v>
      </c>
      <c r="Y265" s="104">
        <v>0</v>
      </c>
      <c r="Z265" s="104">
        <v>0</v>
      </c>
      <c r="AA265" s="104" t="s">
        <v>319</v>
      </c>
      <c r="AB265" s="104" t="s">
        <v>417</v>
      </c>
      <c r="AC265" s="104" t="s">
        <v>418</v>
      </c>
      <c r="AD265" s="104" t="s">
        <v>1033</v>
      </c>
      <c r="AE265" s="104" t="s">
        <v>1034</v>
      </c>
      <c r="AF265" s="104" t="s">
        <v>1035</v>
      </c>
      <c r="AG265" s="104"/>
    </row>
    <row r="266" spans="1:33">
      <c r="A266" s="104" t="s">
        <v>856</v>
      </c>
      <c r="B266" s="104" t="s">
        <v>1533</v>
      </c>
      <c r="C266" s="104">
        <v>3.5896975999999997E-2</v>
      </c>
      <c r="D266" s="104">
        <v>1.1193195E-2</v>
      </c>
      <c r="E266" s="104">
        <v>9.3949640000000004E-3</v>
      </c>
      <c r="F266" s="104">
        <v>6.4892927000000003E-2</v>
      </c>
      <c r="G266" s="104">
        <v>1.2406435E-2</v>
      </c>
      <c r="H266" s="104">
        <v>1.9950124999999999E-2</v>
      </c>
      <c r="I266" s="104">
        <v>9.2609739999999999E-3</v>
      </c>
      <c r="J266" s="104">
        <v>7.6852140000000001E-3</v>
      </c>
      <c r="K266" s="104">
        <v>1.1717376999999999E-2</v>
      </c>
      <c r="L266" s="104">
        <v>3.3384028000000003E-2</v>
      </c>
      <c r="M266" s="104">
        <v>1.216545E-2</v>
      </c>
      <c r="N266" s="104">
        <v>1.8299600999999999E-2</v>
      </c>
      <c r="O266" s="104">
        <v>0</v>
      </c>
      <c r="P266" s="104">
        <v>0</v>
      </c>
      <c r="Q266" s="104">
        <v>0</v>
      </c>
      <c r="R266" s="104">
        <v>0</v>
      </c>
      <c r="S266" s="104">
        <v>2.8649191000000001E-2</v>
      </c>
      <c r="T266" s="104">
        <v>0</v>
      </c>
      <c r="U266" s="104">
        <v>0</v>
      </c>
      <c r="V266" s="104">
        <v>6.9010467000000006E-2</v>
      </c>
      <c r="W266" s="104">
        <v>0</v>
      </c>
      <c r="X266" s="104">
        <v>0</v>
      </c>
      <c r="Y266" s="104">
        <v>0</v>
      </c>
      <c r="Z266" s="104">
        <v>0</v>
      </c>
      <c r="AA266" s="104" t="s">
        <v>319</v>
      </c>
      <c r="AB266" s="104" t="s">
        <v>417</v>
      </c>
      <c r="AC266" s="104" t="s">
        <v>440</v>
      </c>
      <c r="AD266" s="104" t="s">
        <v>550</v>
      </c>
      <c r="AE266" s="104" t="s">
        <v>551</v>
      </c>
      <c r="AF266" s="104"/>
      <c r="AG266" s="104"/>
    </row>
    <row r="267" spans="1:33">
      <c r="A267" s="104" t="s">
        <v>810</v>
      </c>
      <c r="B267" s="104" t="s">
        <v>1534</v>
      </c>
      <c r="C267" s="104">
        <v>0</v>
      </c>
      <c r="D267" s="104">
        <v>0</v>
      </c>
      <c r="E267" s="104">
        <v>0</v>
      </c>
      <c r="F267" s="104">
        <v>0</v>
      </c>
      <c r="G267" s="104">
        <v>0</v>
      </c>
      <c r="H267" s="104">
        <v>0</v>
      </c>
      <c r="I267" s="104">
        <v>0</v>
      </c>
      <c r="J267" s="104">
        <v>0</v>
      </c>
      <c r="K267" s="104">
        <v>0</v>
      </c>
      <c r="L267" s="104">
        <v>0</v>
      </c>
      <c r="M267" s="104">
        <v>0</v>
      </c>
      <c r="N267" s="104">
        <v>0</v>
      </c>
      <c r="O267" s="104">
        <v>0</v>
      </c>
      <c r="P267" s="104">
        <v>0</v>
      </c>
      <c r="Q267" s="104">
        <v>0</v>
      </c>
      <c r="R267" s="104">
        <v>0</v>
      </c>
      <c r="S267" s="104">
        <v>0</v>
      </c>
      <c r="T267" s="104">
        <v>0</v>
      </c>
      <c r="U267" s="104">
        <v>0</v>
      </c>
      <c r="V267" s="104">
        <v>0</v>
      </c>
      <c r="W267" s="104">
        <v>0</v>
      </c>
      <c r="X267" s="104">
        <v>0</v>
      </c>
      <c r="Y267" s="104">
        <v>0</v>
      </c>
      <c r="Z267" s="104">
        <v>0</v>
      </c>
      <c r="AA267" s="104" t="s">
        <v>319</v>
      </c>
      <c r="AB267" s="104" t="s">
        <v>811</v>
      </c>
      <c r="AC267" s="104" t="s">
        <v>812</v>
      </c>
      <c r="AD267" s="104" t="s">
        <v>813</v>
      </c>
      <c r="AE267" s="104" t="s">
        <v>481</v>
      </c>
      <c r="AF267" s="104" t="s">
        <v>476</v>
      </c>
      <c r="AG267" s="104" t="s">
        <v>325</v>
      </c>
    </row>
    <row r="268" spans="1:33">
      <c r="A268" s="104" t="s">
        <v>1071</v>
      </c>
      <c r="B268" s="104" t="s">
        <v>1535</v>
      </c>
      <c r="C268" s="104">
        <v>0</v>
      </c>
      <c r="D268" s="104">
        <v>1.1193195E-2</v>
      </c>
      <c r="E268" s="104">
        <v>0</v>
      </c>
      <c r="F268" s="104">
        <v>0</v>
      </c>
      <c r="G268" s="104">
        <v>0</v>
      </c>
      <c r="H268" s="104">
        <v>0</v>
      </c>
      <c r="I268" s="104">
        <v>0</v>
      </c>
      <c r="J268" s="104">
        <v>0</v>
      </c>
      <c r="K268" s="104">
        <v>0</v>
      </c>
      <c r="L268" s="104">
        <v>0</v>
      </c>
      <c r="M268" s="104">
        <v>0</v>
      </c>
      <c r="N268" s="104">
        <v>0</v>
      </c>
      <c r="O268" s="104">
        <v>0</v>
      </c>
      <c r="P268" s="104">
        <v>0</v>
      </c>
      <c r="Q268" s="104">
        <v>0</v>
      </c>
      <c r="R268" s="104">
        <v>0</v>
      </c>
      <c r="S268" s="104">
        <v>4.7748649999999997E-3</v>
      </c>
      <c r="T268" s="104">
        <v>0</v>
      </c>
      <c r="U268" s="104">
        <v>0</v>
      </c>
      <c r="V268" s="104">
        <v>7.6678299999999996E-3</v>
      </c>
      <c r="W268" s="104">
        <v>0</v>
      </c>
      <c r="X268" s="104">
        <v>0</v>
      </c>
      <c r="Y268" s="104">
        <v>0</v>
      </c>
      <c r="Z268" s="104">
        <v>0</v>
      </c>
      <c r="AA268" s="104" t="s">
        <v>319</v>
      </c>
      <c r="AB268" s="104" t="s">
        <v>503</v>
      </c>
      <c r="AC268" s="104" t="s">
        <v>504</v>
      </c>
      <c r="AD268" s="104" t="s">
        <v>505</v>
      </c>
      <c r="AE268" s="104" t="s">
        <v>506</v>
      </c>
      <c r="AF268" s="104" t="s">
        <v>779</v>
      </c>
      <c r="AG268" s="104" t="s">
        <v>325</v>
      </c>
    </row>
    <row r="269" spans="1:33">
      <c r="A269" s="104" t="s">
        <v>461</v>
      </c>
      <c r="B269" s="104" t="s">
        <v>1536</v>
      </c>
      <c r="C269" s="104">
        <v>0</v>
      </c>
      <c r="D269" s="104">
        <v>0</v>
      </c>
      <c r="E269" s="104">
        <v>0</v>
      </c>
      <c r="F269" s="104">
        <v>0</v>
      </c>
      <c r="G269" s="104">
        <v>4.1354779999999997E-3</v>
      </c>
      <c r="H269" s="104">
        <v>4.9875309999999999E-3</v>
      </c>
      <c r="I269" s="104">
        <v>3.2413409999999997E-2</v>
      </c>
      <c r="J269" s="104">
        <v>3.4583461000000003E-2</v>
      </c>
      <c r="K269" s="104">
        <v>5.8586883999999999E-2</v>
      </c>
      <c r="L269" s="104">
        <v>4.0802699999999997E-2</v>
      </c>
      <c r="M269" s="104">
        <v>6.0827250999999999E-2</v>
      </c>
      <c r="N269" s="104">
        <v>4.3919042999999998E-2</v>
      </c>
      <c r="O269" s="104">
        <v>0.62044429000000001</v>
      </c>
      <c r="P269" s="104">
        <v>0.87092451999999998</v>
      </c>
      <c r="Q269" s="104">
        <v>0.41626252800000002</v>
      </c>
      <c r="R269" s="104">
        <v>0.75863062400000003</v>
      </c>
      <c r="S269" s="104">
        <v>0</v>
      </c>
      <c r="T269" s="104">
        <v>0</v>
      </c>
      <c r="U269" s="104">
        <v>0</v>
      </c>
      <c r="V269" s="104">
        <v>0</v>
      </c>
      <c r="W269" s="104">
        <v>0.27482981699999998</v>
      </c>
      <c r="X269" s="104">
        <v>0.279427174</v>
      </c>
      <c r="Y269" s="104">
        <v>1.3254396E-2</v>
      </c>
      <c r="Z269" s="104">
        <v>1.7883488999999999E-2</v>
      </c>
      <c r="AA269" s="104" t="s">
        <v>319</v>
      </c>
      <c r="AB269" s="104" t="s">
        <v>320</v>
      </c>
      <c r="AC269" s="104" t="s">
        <v>321</v>
      </c>
      <c r="AD269" s="104" t="s">
        <v>322</v>
      </c>
      <c r="AE269" s="104" t="s">
        <v>323</v>
      </c>
      <c r="AF269" s="104" t="s">
        <v>324</v>
      </c>
      <c r="AG269" s="104" t="s">
        <v>325</v>
      </c>
    </row>
    <row r="270" spans="1:33">
      <c r="A270" s="104" t="s">
        <v>423</v>
      </c>
      <c r="B270" s="104" t="s">
        <v>1537</v>
      </c>
      <c r="C270" s="104">
        <v>1.898052589</v>
      </c>
      <c r="D270" s="104">
        <v>1.9923886280000001</v>
      </c>
      <c r="E270" s="104">
        <v>1.8695978959999999</v>
      </c>
      <c r="F270" s="104">
        <v>2.102530824</v>
      </c>
      <c r="G270" s="104">
        <v>0.77746991399999998</v>
      </c>
      <c r="H270" s="104">
        <v>0.73316708200000003</v>
      </c>
      <c r="I270" s="104">
        <v>0.597332839</v>
      </c>
      <c r="J270" s="104">
        <v>0.79541961299999997</v>
      </c>
      <c r="K270" s="104">
        <v>0.89442643399999999</v>
      </c>
      <c r="L270" s="104">
        <v>0.78266997999999999</v>
      </c>
      <c r="M270" s="104">
        <v>0.78669910799999998</v>
      </c>
      <c r="N270" s="104">
        <v>0.497749149</v>
      </c>
      <c r="O270" s="104">
        <v>0</v>
      </c>
      <c r="P270" s="104">
        <v>0</v>
      </c>
      <c r="Q270" s="104">
        <v>0</v>
      </c>
      <c r="R270" s="104">
        <v>0</v>
      </c>
      <c r="S270" s="104">
        <v>1.045695459</v>
      </c>
      <c r="T270" s="104">
        <v>1.174957118</v>
      </c>
      <c r="U270" s="104">
        <v>1.2687508759999999</v>
      </c>
      <c r="V270" s="104">
        <v>1.3150327799999999</v>
      </c>
      <c r="W270" s="104">
        <v>0</v>
      </c>
      <c r="X270" s="104">
        <v>0</v>
      </c>
      <c r="Y270" s="104">
        <v>4.418132E-3</v>
      </c>
      <c r="Z270" s="104">
        <v>0</v>
      </c>
      <c r="AA270" s="104" t="s">
        <v>319</v>
      </c>
      <c r="AB270" s="104" t="s">
        <v>417</v>
      </c>
      <c r="AC270" s="104" t="s">
        <v>418</v>
      </c>
      <c r="AD270" s="104" t="s">
        <v>424</v>
      </c>
      <c r="AE270" s="104" t="s">
        <v>425</v>
      </c>
      <c r="AF270" s="104" t="s">
        <v>426</v>
      </c>
      <c r="AG270" s="104"/>
    </row>
    <row r="271" spans="1:33">
      <c r="A271" s="104" t="s">
        <v>1196</v>
      </c>
      <c r="B271" s="104" t="s">
        <v>1538</v>
      </c>
      <c r="C271" s="104">
        <v>0</v>
      </c>
      <c r="D271" s="104">
        <v>0</v>
      </c>
      <c r="E271" s="104">
        <v>0</v>
      </c>
      <c r="F271" s="104">
        <v>1.2978585000000001E-2</v>
      </c>
      <c r="G271" s="104">
        <v>4.1354779999999997E-3</v>
      </c>
      <c r="H271" s="104">
        <v>0</v>
      </c>
      <c r="I271" s="104">
        <v>0</v>
      </c>
      <c r="J271" s="104">
        <v>0</v>
      </c>
      <c r="K271" s="104">
        <v>0</v>
      </c>
      <c r="L271" s="104">
        <v>0</v>
      </c>
      <c r="M271" s="104">
        <v>0</v>
      </c>
      <c r="N271" s="104">
        <v>0</v>
      </c>
      <c r="O271" s="104">
        <v>0</v>
      </c>
      <c r="P271" s="104">
        <v>0</v>
      </c>
      <c r="Q271" s="104">
        <v>0</v>
      </c>
      <c r="R271" s="104">
        <v>0</v>
      </c>
      <c r="S271" s="104">
        <v>0</v>
      </c>
      <c r="T271" s="104">
        <v>0</v>
      </c>
      <c r="U271" s="104">
        <v>0</v>
      </c>
      <c r="V271" s="104">
        <v>0</v>
      </c>
      <c r="W271" s="104">
        <v>0</v>
      </c>
      <c r="X271" s="104">
        <v>0</v>
      </c>
      <c r="Y271" s="104">
        <v>0</v>
      </c>
      <c r="Z271" s="104">
        <v>0</v>
      </c>
      <c r="AA271" s="104" t="s">
        <v>319</v>
      </c>
      <c r="AB271" s="104" t="s">
        <v>327</v>
      </c>
      <c r="AC271" s="104" t="s">
        <v>1037</v>
      </c>
      <c r="AD271" s="104" t="s">
        <v>1038</v>
      </c>
      <c r="AE271" s="104" t="s">
        <v>1197</v>
      </c>
      <c r="AF271" s="104"/>
      <c r="AG271" s="104"/>
    </row>
    <row r="272" spans="1:33">
      <c r="A272" s="104" t="s">
        <v>1040</v>
      </c>
      <c r="B272" s="104" t="s">
        <v>1539</v>
      </c>
      <c r="C272" s="104">
        <v>8.9742439999999993E-3</v>
      </c>
      <c r="D272" s="104">
        <v>1.6789792000000001E-2</v>
      </c>
      <c r="E272" s="104">
        <v>1.8789929E-2</v>
      </c>
      <c r="F272" s="104">
        <v>1.2978585000000001E-2</v>
      </c>
      <c r="G272" s="104">
        <v>0</v>
      </c>
      <c r="H272" s="104">
        <v>4.9875309999999999E-3</v>
      </c>
      <c r="I272" s="104">
        <v>0</v>
      </c>
      <c r="J272" s="104">
        <v>0</v>
      </c>
      <c r="K272" s="104">
        <v>0</v>
      </c>
      <c r="L272" s="104">
        <v>4.8221372999999998E-2</v>
      </c>
      <c r="M272" s="104">
        <v>0</v>
      </c>
      <c r="N272" s="104">
        <v>7.3198400000000002E-3</v>
      </c>
      <c r="O272" s="104">
        <v>0</v>
      </c>
      <c r="P272" s="104">
        <v>0</v>
      </c>
      <c r="Q272" s="104">
        <v>0</v>
      </c>
      <c r="R272" s="104">
        <v>0</v>
      </c>
      <c r="S272" s="104">
        <v>1.9099459999999999E-2</v>
      </c>
      <c r="T272" s="104">
        <v>1.2864494000000001E-2</v>
      </c>
      <c r="U272" s="104">
        <v>0</v>
      </c>
      <c r="V272" s="104">
        <v>2.6837403999999999E-2</v>
      </c>
      <c r="W272" s="104">
        <v>0</v>
      </c>
      <c r="X272" s="104">
        <v>0</v>
      </c>
      <c r="Y272" s="104">
        <v>0</v>
      </c>
      <c r="Z272" s="104">
        <v>0</v>
      </c>
      <c r="AA272" s="104" t="s">
        <v>319</v>
      </c>
      <c r="AB272" s="104" t="s">
        <v>327</v>
      </c>
      <c r="AC272" s="104" t="s">
        <v>346</v>
      </c>
      <c r="AD272" s="104" t="s">
        <v>649</v>
      </c>
      <c r="AE272" s="104" t="s">
        <v>914</v>
      </c>
      <c r="AF272" s="104"/>
      <c r="AG272" s="104"/>
    </row>
    <row r="273" spans="1:33">
      <c r="A273" s="104" t="s">
        <v>1168</v>
      </c>
      <c r="B273" s="104" t="s">
        <v>1540</v>
      </c>
      <c r="C273" s="104">
        <v>0</v>
      </c>
      <c r="D273" s="104">
        <v>0</v>
      </c>
      <c r="E273" s="104">
        <v>0</v>
      </c>
      <c r="F273" s="104">
        <v>0</v>
      </c>
      <c r="G273" s="104">
        <v>0</v>
      </c>
      <c r="H273" s="104">
        <v>0</v>
      </c>
      <c r="I273" s="104">
        <v>0</v>
      </c>
      <c r="J273" s="104">
        <v>0</v>
      </c>
      <c r="K273" s="104">
        <v>0</v>
      </c>
      <c r="L273" s="104">
        <v>0</v>
      </c>
      <c r="M273" s="104">
        <v>0</v>
      </c>
      <c r="N273" s="104">
        <v>0</v>
      </c>
      <c r="O273" s="104">
        <v>0</v>
      </c>
      <c r="P273" s="104">
        <v>0</v>
      </c>
      <c r="Q273" s="104">
        <v>0</v>
      </c>
      <c r="R273" s="104">
        <v>0</v>
      </c>
      <c r="S273" s="104">
        <v>0</v>
      </c>
      <c r="T273" s="104">
        <v>0</v>
      </c>
      <c r="U273" s="104">
        <v>0</v>
      </c>
      <c r="V273" s="104">
        <v>0</v>
      </c>
      <c r="W273" s="104">
        <v>0</v>
      </c>
      <c r="X273" s="104">
        <v>0</v>
      </c>
      <c r="Y273" s="104">
        <v>0</v>
      </c>
      <c r="Z273" s="104">
        <v>0</v>
      </c>
      <c r="AA273" s="104" t="s">
        <v>319</v>
      </c>
      <c r="AB273" s="104" t="s">
        <v>1169</v>
      </c>
      <c r="AC273" s="104" t="s">
        <v>1170</v>
      </c>
      <c r="AD273" s="104" t="s">
        <v>813</v>
      </c>
      <c r="AE273" s="104" t="s">
        <v>481</v>
      </c>
      <c r="AF273" s="104" t="s">
        <v>476</v>
      </c>
      <c r="AG273" s="104" t="s">
        <v>325</v>
      </c>
    </row>
    <row r="274" spans="1:33">
      <c r="A274" s="104" t="s">
        <v>1101</v>
      </c>
      <c r="B274" s="104" t="s">
        <v>1541</v>
      </c>
      <c r="C274" s="104">
        <v>2.6922732000000001E-2</v>
      </c>
      <c r="D274" s="104">
        <v>1.1193195E-2</v>
      </c>
      <c r="E274" s="104">
        <v>2.3487411E-2</v>
      </c>
      <c r="F274" s="104">
        <v>0</v>
      </c>
      <c r="G274" s="104">
        <v>0</v>
      </c>
      <c r="H274" s="104">
        <v>0</v>
      </c>
      <c r="I274" s="104">
        <v>0</v>
      </c>
      <c r="J274" s="104">
        <v>0</v>
      </c>
      <c r="K274" s="104">
        <v>0</v>
      </c>
      <c r="L274" s="104">
        <v>0</v>
      </c>
      <c r="M274" s="104">
        <v>0</v>
      </c>
      <c r="N274" s="104">
        <v>0</v>
      </c>
      <c r="O274" s="104">
        <v>0</v>
      </c>
      <c r="P274" s="104">
        <v>0</v>
      </c>
      <c r="Q274" s="104">
        <v>0</v>
      </c>
      <c r="R274" s="104">
        <v>0</v>
      </c>
      <c r="S274" s="104">
        <v>0</v>
      </c>
      <c r="T274" s="104">
        <v>0</v>
      </c>
      <c r="U274" s="104">
        <v>0</v>
      </c>
      <c r="V274" s="104">
        <v>0</v>
      </c>
      <c r="W274" s="104">
        <v>0</v>
      </c>
      <c r="X274" s="104">
        <v>0</v>
      </c>
      <c r="Y274" s="104">
        <v>0</v>
      </c>
      <c r="Z274" s="104">
        <v>0</v>
      </c>
      <c r="AA274" s="104" t="s">
        <v>319</v>
      </c>
      <c r="AB274" s="104" t="s">
        <v>320</v>
      </c>
      <c r="AC274" s="104" t="s">
        <v>354</v>
      </c>
      <c r="AD274" s="104" t="s">
        <v>726</v>
      </c>
      <c r="AE274" s="104" t="s">
        <v>1102</v>
      </c>
      <c r="AF274" s="104" t="s">
        <v>1103</v>
      </c>
      <c r="AG274" s="104"/>
    </row>
    <row r="275" spans="1:33">
      <c r="A275" s="104" t="s">
        <v>1006</v>
      </c>
      <c r="B275" s="104" t="s">
        <v>1542</v>
      </c>
      <c r="C275" s="104">
        <v>4.4871220000000003E-2</v>
      </c>
      <c r="D275" s="104">
        <v>1.1193195E-2</v>
      </c>
      <c r="E275" s="104">
        <v>3.7579857000000001E-2</v>
      </c>
      <c r="F275" s="104">
        <v>1.2978585000000001E-2</v>
      </c>
      <c r="G275" s="104">
        <v>1.6541912999999998E-2</v>
      </c>
      <c r="H275" s="104">
        <v>0</v>
      </c>
      <c r="I275" s="104">
        <v>4.630487E-3</v>
      </c>
      <c r="J275" s="104">
        <v>1.1527819999999999E-2</v>
      </c>
      <c r="K275" s="104">
        <v>1.1717376999999999E-2</v>
      </c>
      <c r="L275" s="104">
        <v>1.1128008999999999E-2</v>
      </c>
      <c r="M275" s="104">
        <v>2.8386049999999999E-2</v>
      </c>
      <c r="N275" s="104">
        <v>1.4639681E-2</v>
      </c>
      <c r="O275" s="104">
        <v>0</v>
      </c>
      <c r="P275" s="104">
        <v>0</v>
      </c>
      <c r="Q275" s="104">
        <v>0</v>
      </c>
      <c r="R275" s="104">
        <v>0</v>
      </c>
      <c r="S275" s="104">
        <v>0</v>
      </c>
      <c r="T275" s="104">
        <v>0</v>
      </c>
      <c r="U275" s="104">
        <v>0</v>
      </c>
      <c r="V275" s="104">
        <v>0</v>
      </c>
      <c r="W275" s="104">
        <v>0</v>
      </c>
      <c r="X275" s="104">
        <v>0</v>
      </c>
      <c r="Y275" s="104">
        <v>0</v>
      </c>
      <c r="Z275" s="104">
        <v>0</v>
      </c>
      <c r="AA275" s="104" t="s">
        <v>319</v>
      </c>
      <c r="AB275" s="104" t="s">
        <v>1007</v>
      </c>
      <c r="AC275" s="104" t="s">
        <v>1008</v>
      </c>
      <c r="AD275" s="104" t="s">
        <v>1009</v>
      </c>
      <c r="AE275" s="104" t="s">
        <v>481</v>
      </c>
      <c r="AF275" s="104" t="s">
        <v>476</v>
      </c>
      <c r="AG275" s="104" t="s">
        <v>325</v>
      </c>
    </row>
    <row r="276" spans="1:33">
      <c r="A276" s="104" t="s">
        <v>903</v>
      </c>
      <c r="B276" s="104" t="s">
        <v>1543</v>
      </c>
      <c r="C276" s="104">
        <v>5.3845464000000003E-2</v>
      </c>
      <c r="D276" s="104">
        <v>3.3579584000000003E-2</v>
      </c>
      <c r="E276" s="104">
        <v>7.9857197000000005E-2</v>
      </c>
      <c r="F276" s="104">
        <v>0.12978585300000001</v>
      </c>
      <c r="G276" s="104">
        <v>0</v>
      </c>
      <c r="H276" s="104">
        <v>0</v>
      </c>
      <c r="I276" s="104">
        <v>0</v>
      </c>
      <c r="J276" s="104">
        <v>0</v>
      </c>
      <c r="K276" s="104">
        <v>0</v>
      </c>
      <c r="L276" s="104">
        <v>0</v>
      </c>
      <c r="M276" s="104">
        <v>4.0551500000000004E-3</v>
      </c>
      <c r="N276" s="104">
        <v>0</v>
      </c>
      <c r="O276" s="104">
        <v>0</v>
      </c>
      <c r="P276" s="104">
        <v>0</v>
      </c>
      <c r="Q276" s="104">
        <v>0</v>
      </c>
      <c r="R276" s="104">
        <v>0</v>
      </c>
      <c r="S276" s="104">
        <v>0</v>
      </c>
      <c r="T276" s="104">
        <v>0</v>
      </c>
      <c r="U276" s="104">
        <v>0</v>
      </c>
      <c r="V276" s="104">
        <v>0</v>
      </c>
      <c r="W276" s="104">
        <v>0</v>
      </c>
      <c r="X276" s="104">
        <v>0</v>
      </c>
      <c r="Y276" s="104">
        <v>0</v>
      </c>
      <c r="Z276" s="104">
        <v>0</v>
      </c>
      <c r="AA276" s="104" t="s">
        <v>319</v>
      </c>
      <c r="AB276" s="104" t="s">
        <v>904</v>
      </c>
      <c r="AC276" s="104" t="s">
        <v>905</v>
      </c>
      <c r="AD276" s="104" t="s">
        <v>906</v>
      </c>
      <c r="AE276" s="104" t="s">
        <v>907</v>
      </c>
      <c r="AF276" s="104" t="s">
        <v>908</v>
      </c>
      <c r="AG276" s="104" t="s">
        <v>325</v>
      </c>
    </row>
    <row r="277" spans="1:33">
      <c r="A277" s="104" t="s">
        <v>1042</v>
      </c>
      <c r="B277" s="104" t="s">
        <v>1544</v>
      </c>
      <c r="C277" s="104">
        <v>1.7948487999999999E-2</v>
      </c>
      <c r="D277" s="104">
        <v>2.2386389E-2</v>
      </c>
      <c r="E277" s="104">
        <v>3.2882374999999998E-2</v>
      </c>
      <c r="F277" s="104">
        <v>3.8935756000000002E-2</v>
      </c>
      <c r="G277" s="104">
        <v>8.2709570000000007E-3</v>
      </c>
      <c r="H277" s="104">
        <v>0</v>
      </c>
      <c r="I277" s="104">
        <v>0</v>
      </c>
      <c r="J277" s="104">
        <v>0</v>
      </c>
      <c r="K277" s="104">
        <v>3.9057919999999999E-3</v>
      </c>
      <c r="L277" s="104">
        <v>1.1128008999999999E-2</v>
      </c>
      <c r="M277" s="104">
        <v>4.0551500000000004E-3</v>
      </c>
      <c r="N277" s="104">
        <v>3.6599200000000001E-3</v>
      </c>
      <c r="O277" s="104">
        <v>0</v>
      </c>
      <c r="P277" s="104">
        <v>0</v>
      </c>
      <c r="Q277" s="104">
        <v>0</v>
      </c>
      <c r="R277" s="104">
        <v>0</v>
      </c>
      <c r="S277" s="104">
        <v>1.4324595000000001E-2</v>
      </c>
      <c r="T277" s="104">
        <v>0</v>
      </c>
      <c r="U277" s="104">
        <v>7.0096730000000001E-3</v>
      </c>
      <c r="V277" s="104">
        <v>7.6678299999999996E-3</v>
      </c>
      <c r="W277" s="104">
        <v>0</v>
      </c>
      <c r="X277" s="104">
        <v>0</v>
      </c>
      <c r="Y277" s="104">
        <v>0</v>
      </c>
      <c r="Z277" s="104">
        <v>0</v>
      </c>
      <c r="AA277" s="104" t="s">
        <v>319</v>
      </c>
      <c r="AB277" s="104" t="s">
        <v>417</v>
      </c>
      <c r="AC277" s="104" t="s">
        <v>418</v>
      </c>
      <c r="AD277" s="104" t="s">
        <v>512</v>
      </c>
      <c r="AE277" s="104" t="s">
        <v>538</v>
      </c>
      <c r="AF277" s="104"/>
      <c r="AG277" s="104"/>
    </row>
    <row r="278" spans="1:33">
      <c r="A278" s="104" t="s">
        <v>777</v>
      </c>
      <c r="B278" s="104" t="s">
        <v>1545</v>
      </c>
      <c r="C278" s="104">
        <v>8.5255316999999997E-2</v>
      </c>
      <c r="D278" s="104">
        <v>4.4772777999999999E-2</v>
      </c>
      <c r="E278" s="104">
        <v>0.103344607</v>
      </c>
      <c r="F278" s="104">
        <v>9.0850097000000005E-2</v>
      </c>
      <c r="G278" s="104">
        <v>3.7219304000000002E-2</v>
      </c>
      <c r="H278" s="104">
        <v>4.4887781000000002E-2</v>
      </c>
      <c r="I278" s="104">
        <v>3.2413409999999997E-2</v>
      </c>
      <c r="J278" s="104">
        <v>4.2268674999999999E-2</v>
      </c>
      <c r="K278" s="104">
        <v>1.1717376999999999E-2</v>
      </c>
      <c r="L278" s="104">
        <v>7.4186729999999998E-3</v>
      </c>
      <c r="M278" s="104">
        <v>8.1103000000000008E-3</v>
      </c>
      <c r="N278" s="104">
        <v>0</v>
      </c>
      <c r="O278" s="104">
        <v>0</v>
      </c>
      <c r="P278" s="104">
        <v>0</v>
      </c>
      <c r="Q278" s="104">
        <v>0</v>
      </c>
      <c r="R278" s="104">
        <v>0</v>
      </c>
      <c r="S278" s="104">
        <v>4.7748649999999997E-3</v>
      </c>
      <c r="T278" s="104">
        <v>0</v>
      </c>
      <c r="U278" s="104">
        <v>0</v>
      </c>
      <c r="V278" s="104">
        <v>7.6678299999999996E-3</v>
      </c>
      <c r="W278" s="104">
        <v>0</v>
      </c>
      <c r="X278" s="104">
        <v>0</v>
      </c>
      <c r="Y278" s="104">
        <v>0</v>
      </c>
      <c r="Z278" s="104">
        <v>0</v>
      </c>
      <c r="AA278" s="104" t="s">
        <v>319</v>
      </c>
      <c r="AB278" s="104" t="s">
        <v>320</v>
      </c>
      <c r="AC278" s="104" t="s">
        <v>321</v>
      </c>
      <c r="AD278" s="104" t="s">
        <v>322</v>
      </c>
      <c r="AE278" s="104" t="s">
        <v>659</v>
      </c>
      <c r="AF278" s="104" t="s">
        <v>660</v>
      </c>
      <c r="AG278" s="104" t="s">
        <v>325</v>
      </c>
    </row>
    <row r="279" spans="1:33">
      <c r="A279" s="104" t="s">
        <v>1109</v>
      </c>
      <c r="B279" s="104" t="s">
        <v>1546</v>
      </c>
      <c r="C279" s="104">
        <v>1.3461366000000001E-2</v>
      </c>
      <c r="D279" s="104">
        <v>2.7982986000000001E-2</v>
      </c>
      <c r="E279" s="104">
        <v>2.3487411E-2</v>
      </c>
      <c r="F279" s="104">
        <v>3.8935756000000002E-2</v>
      </c>
      <c r="G279" s="104">
        <v>0</v>
      </c>
      <c r="H279" s="104">
        <v>0</v>
      </c>
      <c r="I279" s="104">
        <v>0</v>
      </c>
      <c r="J279" s="104">
        <v>0</v>
      </c>
      <c r="K279" s="104">
        <v>0</v>
      </c>
      <c r="L279" s="104">
        <v>0</v>
      </c>
      <c r="M279" s="104">
        <v>0</v>
      </c>
      <c r="N279" s="104">
        <v>0</v>
      </c>
      <c r="O279" s="104">
        <v>0</v>
      </c>
      <c r="P279" s="104">
        <v>0</v>
      </c>
      <c r="Q279" s="104">
        <v>0</v>
      </c>
      <c r="R279" s="104">
        <v>0</v>
      </c>
      <c r="S279" s="104">
        <v>0</v>
      </c>
      <c r="T279" s="104">
        <v>0</v>
      </c>
      <c r="U279" s="104">
        <v>0</v>
      </c>
      <c r="V279" s="104">
        <v>0</v>
      </c>
      <c r="W279" s="104">
        <v>0</v>
      </c>
      <c r="X279" s="104">
        <v>0</v>
      </c>
      <c r="Y279" s="104">
        <v>0</v>
      </c>
      <c r="Z279" s="104">
        <v>0</v>
      </c>
      <c r="AA279" s="104" t="s">
        <v>319</v>
      </c>
      <c r="AB279" s="104" t="s">
        <v>576</v>
      </c>
      <c r="AC279" s="104" t="s">
        <v>577</v>
      </c>
      <c r="AD279" s="104" t="s">
        <v>578</v>
      </c>
      <c r="AE279" s="104" t="s">
        <v>579</v>
      </c>
      <c r="AF279" s="104" t="s">
        <v>375</v>
      </c>
      <c r="AG279" s="104"/>
    </row>
    <row r="280" spans="1:33">
      <c r="A280" s="104" t="s">
        <v>1127</v>
      </c>
      <c r="B280" s="104" t="s">
        <v>1547</v>
      </c>
      <c r="C280" s="104">
        <v>0</v>
      </c>
      <c r="D280" s="104">
        <v>0</v>
      </c>
      <c r="E280" s="104">
        <v>9.3949640000000004E-3</v>
      </c>
      <c r="F280" s="104">
        <v>0</v>
      </c>
      <c r="G280" s="104">
        <v>4.1354779999999997E-3</v>
      </c>
      <c r="H280" s="104">
        <v>0</v>
      </c>
      <c r="I280" s="104">
        <v>0</v>
      </c>
      <c r="J280" s="104">
        <v>1.9213034E-2</v>
      </c>
      <c r="K280" s="104">
        <v>1.5623168999999999E-2</v>
      </c>
      <c r="L280" s="104">
        <v>1.1128008999999999E-2</v>
      </c>
      <c r="M280" s="104">
        <v>4.0551500000000004E-3</v>
      </c>
      <c r="N280" s="104">
        <v>1.0979760999999999E-2</v>
      </c>
      <c r="O280" s="104">
        <v>0</v>
      </c>
      <c r="P280" s="104">
        <v>0</v>
      </c>
      <c r="Q280" s="104">
        <v>0</v>
      </c>
      <c r="R280" s="104">
        <v>0</v>
      </c>
      <c r="S280" s="104">
        <v>0</v>
      </c>
      <c r="T280" s="104">
        <v>0</v>
      </c>
      <c r="U280" s="104">
        <v>0</v>
      </c>
      <c r="V280" s="104">
        <v>0</v>
      </c>
      <c r="W280" s="104">
        <v>0</v>
      </c>
      <c r="X280" s="104">
        <v>0</v>
      </c>
      <c r="Y280" s="104">
        <v>0</v>
      </c>
      <c r="Z280" s="104">
        <v>0</v>
      </c>
      <c r="AA280" s="104" t="s">
        <v>319</v>
      </c>
      <c r="AB280" s="104" t="s">
        <v>320</v>
      </c>
      <c r="AC280" s="104" t="s">
        <v>321</v>
      </c>
      <c r="AD280" s="104" t="s">
        <v>341</v>
      </c>
      <c r="AE280" s="104" t="s">
        <v>656</v>
      </c>
      <c r="AF280" s="104" t="s">
        <v>1060</v>
      </c>
      <c r="AG280" s="104" t="s">
        <v>1128</v>
      </c>
    </row>
    <row r="281" spans="1:33">
      <c r="A281" s="104" t="s">
        <v>455</v>
      </c>
      <c r="B281" s="104" t="s">
        <v>1548</v>
      </c>
      <c r="C281" s="104">
        <v>0.79870770899999999</v>
      </c>
      <c r="D281" s="104">
        <v>1.242444594</v>
      </c>
      <c r="E281" s="104">
        <v>0.88782412600000005</v>
      </c>
      <c r="F281" s="104">
        <v>0.83062946100000001</v>
      </c>
      <c r="G281" s="104">
        <v>0.85190852299999997</v>
      </c>
      <c r="H281" s="104">
        <v>0.78304239399999997</v>
      </c>
      <c r="I281" s="104">
        <v>0.634376736</v>
      </c>
      <c r="J281" s="104">
        <v>0.69166922799999997</v>
      </c>
      <c r="K281" s="104">
        <v>0.87489747299999998</v>
      </c>
      <c r="L281" s="104">
        <v>0.99781149199999997</v>
      </c>
      <c r="M281" s="104">
        <v>1.02189781</v>
      </c>
      <c r="N281" s="104">
        <v>1.112615745</v>
      </c>
      <c r="O281" s="104">
        <v>0</v>
      </c>
      <c r="P281" s="104">
        <v>0</v>
      </c>
      <c r="Q281" s="104">
        <v>0</v>
      </c>
      <c r="R281" s="104">
        <v>0</v>
      </c>
      <c r="S281" s="104">
        <v>9.5497302000000006E-2</v>
      </c>
      <c r="T281" s="104">
        <v>6.8610635000000003E-2</v>
      </c>
      <c r="U281" s="104">
        <v>7.7106407000000002E-2</v>
      </c>
      <c r="V281" s="104">
        <v>9.5847870000000002E-2</v>
      </c>
      <c r="W281" s="104">
        <v>0</v>
      </c>
      <c r="X281" s="104">
        <v>0</v>
      </c>
      <c r="Y281" s="104">
        <v>0</v>
      </c>
      <c r="Z281" s="104">
        <v>0</v>
      </c>
      <c r="AA281" s="104" t="s">
        <v>389</v>
      </c>
      <c r="AB281" s="104" t="s">
        <v>390</v>
      </c>
      <c r="AC281" s="104" t="s">
        <v>391</v>
      </c>
      <c r="AD281" s="104" t="s">
        <v>456</v>
      </c>
      <c r="AE281" s="104" t="s">
        <v>457</v>
      </c>
      <c r="AF281" s="104" t="s">
        <v>458</v>
      </c>
      <c r="AG281" s="104" t="s">
        <v>395</v>
      </c>
    </row>
    <row r="282" spans="1:33">
      <c r="A282" s="104" t="s">
        <v>1166</v>
      </c>
      <c r="B282" s="104" t="s">
        <v>1549</v>
      </c>
      <c r="C282" s="104">
        <v>0</v>
      </c>
      <c r="D282" s="104">
        <v>0</v>
      </c>
      <c r="E282" s="104">
        <v>0</v>
      </c>
      <c r="F282" s="104">
        <v>1.2978585000000001E-2</v>
      </c>
      <c r="G282" s="104">
        <v>4.1354779999999997E-3</v>
      </c>
      <c r="H282" s="104">
        <v>4.9875309999999999E-3</v>
      </c>
      <c r="I282" s="104">
        <v>4.630487E-3</v>
      </c>
      <c r="J282" s="104">
        <v>0</v>
      </c>
      <c r="K282" s="104">
        <v>1.1717376999999999E-2</v>
      </c>
      <c r="L282" s="104">
        <v>0</v>
      </c>
      <c r="M282" s="104">
        <v>4.0551500000000004E-3</v>
      </c>
      <c r="N282" s="104">
        <v>7.3198400000000002E-3</v>
      </c>
      <c r="O282" s="104">
        <v>0</v>
      </c>
      <c r="P282" s="104">
        <v>0</v>
      </c>
      <c r="Q282" s="104">
        <v>0</v>
      </c>
      <c r="R282" s="104">
        <v>0</v>
      </c>
      <c r="S282" s="104">
        <v>0</v>
      </c>
      <c r="T282" s="104">
        <v>0</v>
      </c>
      <c r="U282" s="104">
        <v>0</v>
      </c>
      <c r="V282" s="104">
        <v>0</v>
      </c>
      <c r="W282" s="104">
        <v>0</v>
      </c>
      <c r="X282" s="104">
        <v>0</v>
      </c>
      <c r="Y282" s="104">
        <v>0</v>
      </c>
      <c r="Z282" s="104">
        <v>0</v>
      </c>
      <c r="AA282" s="104" t="s">
        <v>319</v>
      </c>
      <c r="AB282" s="104" t="s">
        <v>576</v>
      </c>
      <c r="AC282" s="104" t="s">
        <v>577</v>
      </c>
      <c r="AD282" s="104" t="s">
        <v>652</v>
      </c>
      <c r="AE282" s="104" t="s">
        <v>653</v>
      </c>
      <c r="AF282" s="104" t="s">
        <v>775</v>
      </c>
      <c r="AG282" s="104" t="s">
        <v>325</v>
      </c>
    </row>
    <row r="283" spans="1:33">
      <c r="A283" s="104" t="s">
        <v>774</v>
      </c>
      <c r="B283" s="104" t="s">
        <v>1550</v>
      </c>
      <c r="C283" s="104">
        <v>5.3845464000000003E-2</v>
      </c>
      <c r="D283" s="104">
        <v>8.9545555999999998E-2</v>
      </c>
      <c r="E283" s="104">
        <v>3.2882374999999998E-2</v>
      </c>
      <c r="F283" s="104">
        <v>6.4892927000000003E-2</v>
      </c>
      <c r="G283" s="104">
        <v>6.2032174000000002E-2</v>
      </c>
      <c r="H283" s="104">
        <v>2.9925186999999999E-2</v>
      </c>
      <c r="I283" s="104">
        <v>2.7782923000000001E-2</v>
      </c>
      <c r="J283" s="104">
        <v>2.3055641000000002E-2</v>
      </c>
      <c r="K283" s="104">
        <v>1.5623168999999999E-2</v>
      </c>
      <c r="L283" s="104">
        <v>2.5965354999999999E-2</v>
      </c>
      <c r="M283" s="104">
        <v>7.7047851000000001E-2</v>
      </c>
      <c r="N283" s="104">
        <v>3.2939282E-2</v>
      </c>
      <c r="O283" s="104">
        <v>0</v>
      </c>
      <c r="P283" s="104">
        <v>0</v>
      </c>
      <c r="Q283" s="104">
        <v>0</v>
      </c>
      <c r="R283" s="104">
        <v>0</v>
      </c>
      <c r="S283" s="104">
        <v>0</v>
      </c>
      <c r="T283" s="104">
        <v>0</v>
      </c>
      <c r="U283" s="104">
        <v>0</v>
      </c>
      <c r="V283" s="104">
        <v>0</v>
      </c>
      <c r="W283" s="104">
        <v>0</v>
      </c>
      <c r="X283" s="104">
        <v>0</v>
      </c>
      <c r="Y283" s="104">
        <v>0</v>
      </c>
      <c r="Z283" s="104">
        <v>0</v>
      </c>
      <c r="AA283" s="104" t="s">
        <v>319</v>
      </c>
      <c r="AB283" s="104" t="s">
        <v>576</v>
      </c>
      <c r="AC283" s="104" t="s">
        <v>577</v>
      </c>
      <c r="AD283" s="104" t="s">
        <v>652</v>
      </c>
      <c r="AE283" s="104" t="s">
        <v>653</v>
      </c>
      <c r="AF283" s="104" t="s">
        <v>775</v>
      </c>
      <c r="AG283" s="104" t="s">
        <v>325</v>
      </c>
    </row>
    <row r="284" spans="1:33">
      <c r="A284" s="104" t="s">
        <v>948</v>
      </c>
      <c r="B284" s="104" t="s">
        <v>1551</v>
      </c>
      <c r="C284" s="104">
        <v>2.6922732000000001E-2</v>
      </c>
      <c r="D284" s="104">
        <v>1.6789792000000001E-2</v>
      </c>
      <c r="E284" s="104">
        <v>3.2882374999999998E-2</v>
      </c>
      <c r="F284" s="104">
        <v>0</v>
      </c>
      <c r="G284" s="104">
        <v>8.2709570000000007E-3</v>
      </c>
      <c r="H284" s="104">
        <v>4.9875309999999999E-3</v>
      </c>
      <c r="I284" s="104">
        <v>0</v>
      </c>
      <c r="J284" s="104">
        <v>7.6852140000000001E-3</v>
      </c>
      <c r="K284" s="104">
        <v>1.1717376999999999E-2</v>
      </c>
      <c r="L284" s="104">
        <v>3.7093360000000001E-3</v>
      </c>
      <c r="M284" s="104">
        <v>8.1103000000000008E-3</v>
      </c>
      <c r="N284" s="104">
        <v>1.4639681E-2</v>
      </c>
      <c r="O284" s="104">
        <v>0</v>
      </c>
      <c r="P284" s="104">
        <v>0</v>
      </c>
      <c r="Q284" s="104">
        <v>0</v>
      </c>
      <c r="R284" s="104">
        <v>0</v>
      </c>
      <c r="S284" s="104">
        <v>1.4324595000000001E-2</v>
      </c>
      <c r="T284" s="104">
        <v>4.288165E-3</v>
      </c>
      <c r="U284" s="104">
        <v>7.0096730000000001E-3</v>
      </c>
      <c r="V284" s="104">
        <v>0</v>
      </c>
      <c r="W284" s="104">
        <v>0</v>
      </c>
      <c r="X284" s="104">
        <v>0</v>
      </c>
      <c r="Y284" s="104">
        <v>0</v>
      </c>
      <c r="Z284" s="104">
        <v>0</v>
      </c>
      <c r="AA284" s="104" t="s">
        <v>319</v>
      </c>
      <c r="AB284" s="104" t="s">
        <v>527</v>
      </c>
      <c r="AC284" s="104" t="s">
        <v>949</v>
      </c>
      <c r="AD284" s="104" t="s">
        <v>813</v>
      </c>
      <c r="AE284" s="104" t="s">
        <v>481</v>
      </c>
      <c r="AF284" s="104" t="s">
        <v>476</v>
      </c>
      <c r="AG284" s="104" t="s">
        <v>325</v>
      </c>
    </row>
    <row r="285" spans="1:33">
      <c r="A285" s="104" t="s">
        <v>829</v>
      </c>
      <c r="B285" s="104" t="s">
        <v>1552</v>
      </c>
      <c r="C285" s="104">
        <v>2.6922732000000001E-2</v>
      </c>
      <c r="D285" s="104">
        <v>5.596597E-3</v>
      </c>
      <c r="E285" s="104">
        <v>2.3487411E-2</v>
      </c>
      <c r="F285" s="104">
        <v>3.8935756000000002E-2</v>
      </c>
      <c r="G285" s="104">
        <v>4.1354779999999997E-3</v>
      </c>
      <c r="H285" s="104">
        <v>0</v>
      </c>
      <c r="I285" s="104">
        <v>4.630487E-3</v>
      </c>
      <c r="J285" s="104">
        <v>0</v>
      </c>
      <c r="K285" s="104">
        <v>0</v>
      </c>
      <c r="L285" s="104">
        <v>7.4186729999999998E-3</v>
      </c>
      <c r="M285" s="104">
        <v>8.1103000000000008E-3</v>
      </c>
      <c r="N285" s="104">
        <v>0</v>
      </c>
      <c r="O285" s="104">
        <v>0</v>
      </c>
      <c r="P285" s="104">
        <v>0</v>
      </c>
      <c r="Q285" s="104">
        <v>0</v>
      </c>
      <c r="R285" s="104">
        <v>0</v>
      </c>
      <c r="S285" s="104">
        <v>0</v>
      </c>
      <c r="T285" s="104">
        <v>0</v>
      </c>
      <c r="U285" s="104">
        <v>0</v>
      </c>
      <c r="V285" s="104">
        <v>0</v>
      </c>
      <c r="W285" s="104">
        <v>0</v>
      </c>
      <c r="X285" s="104">
        <v>0</v>
      </c>
      <c r="Y285" s="104">
        <v>0</v>
      </c>
      <c r="Z285" s="104">
        <v>0</v>
      </c>
      <c r="AA285" s="104" t="s">
        <v>319</v>
      </c>
      <c r="AB285" s="104" t="s">
        <v>320</v>
      </c>
      <c r="AC285" s="104" t="s">
        <v>354</v>
      </c>
      <c r="AD285" s="104" t="s">
        <v>355</v>
      </c>
      <c r="AE285" s="104" t="s">
        <v>564</v>
      </c>
      <c r="AF285" s="104" t="s">
        <v>565</v>
      </c>
      <c r="AG285" s="104" t="s">
        <v>325</v>
      </c>
    </row>
    <row r="286" spans="1:33">
      <c r="A286" s="104" t="s">
        <v>1144</v>
      </c>
      <c r="B286" s="104" t="s">
        <v>1553</v>
      </c>
      <c r="C286" s="104">
        <v>0</v>
      </c>
      <c r="D286" s="104">
        <v>1.1193195E-2</v>
      </c>
      <c r="E286" s="104">
        <v>1.4092446E-2</v>
      </c>
      <c r="F286" s="104">
        <v>2.5957171000000001E-2</v>
      </c>
      <c r="G286" s="104">
        <v>0</v>
      </c>
      <c r="H286" s="104">
        <v>0</v>
      </c>
      <c r="I286" s="104">
        <v>4.630487E-3</v>
      </c>
      <c r="J286" s="104">
        <v>3.8426070000000001E-3</v>
      </c>
      <c r="K286" s="104">
        <v>0</v>
      </c>
      <c r="L286" s="104">
        <v>0</v>
      </c>
      <c r="M286" s="104">
        <v>4.0551500000000004E-3</v>
      </c>
      <c r="N286" s="104">
        <v>0</v>
      </c>
      <c r="O286" s="104">
        <v>0</v>
      </c>
      <c r="P286" s="104">
        <v>0</v>
      </c>
      <c r="Q286" s="104">
        <v>0</v>
      </c>
      <c r="R286" s="104">
        <v>0</v>
      </c>
      <c r="S286" s="104">
        <v>0</v>
      </c>
      <c r="T286" s="104">
        <v>0</v>
      </c>
      <c r="U286" s="104">
        <v>0</v>
      </c>
      <c r="V286" s="104">
        <v>0</v>
      </c>
      <c r="W286" s="104">
        <v>0</v>
      </c>
      <c r="X286" s="104">
        <v>0</v>
      </c>
      <c r="Y286" s="104">
        <v>0</v>
      </c>
      <c r="Z286" s="104">
        <v>0</v>
      </c>
      <c r="AA286" s="104" t="s">
        <v>319</v>
      </c>
      <c r="AB286" s="104" t="s">
        <v>417</v>
      </c>
      <c r="AC286" s="104" t="s">
        <v>1145</v>
      </c>
      <c r="AD286" s="104" t="s">
        <v>1146</v>
      </c>
      <c r="AE286" s="104" t="s">
        <v>1140</v>
      </c>
      <c r="AF286" s="104"/>
      <c r="AG286" s="104"/>
    </row>
    <row r="287" spans="1:33">
      <c r="A287" s="104" t="s">
        <v>1222</v>
      </c>
      <c r="B287" s="104" t="s">
        <v>1554</v>
      </c>
      <c r="C287" s="104">
        <v>0</v>
      </c>
      <c r="D287" s="104">
        <v>0</v>
      </c>
      <c r="E287" s="104">
        <v>0</v>
      </c>
      <c r="F287" s="104">
        <v>0</v>
      </c>
      <c r="G287" s="104">
        <v>0</v>
      </c>
      <c r="H287" s="104">
        <v>0</v>
      </c>
      <c r="I287" s="104">
        <v>4.630487E-3</v>
      </c>
      <c r="J287" s="104">
        <v>0</v>
      </c>
      <c r="K287" s="104">
        <v>0</v>
      </c>
      <c r="L287" s="104">
        <v>0</v>
      </c>
      <c r="M287" s="104">
        <v>0</v>
      </c>
      <c r="N287" s="104">
        <v>0</v>
      </c>
      <c r="O287" s="104">
        <v>0</v>
      </c>
      <c r="P287" s="104">
        <v>0</v>
      </c>
      <c r="Q287" s="104">
        <v>0</v>
      </c>
      <c r="R287" s="104">
        <v>0</v>
      </c>
      <c r="S287" s="104">
        <v>0</v>
      </c>
      <c r="T287" s="104">
        <v>0</v>
      </c>
      <c r="U287" s="104">
        <v>0</v>
      </c>
      <c r="V287" s="104">
        <v>0</v>
      </c>
      <c r="W287" s="104">
        <v>0</v>
      </c>
      <c r="X287" s="104">
        <v>0</v>
      </c>
      <c r="Y287" s="104">
        <v>0</v>
      </c>
      <c r="Z287" s="104">
        <v>0</v>
      </c>
      <c r="AA287" s="104" t="s">
        <v>319</v>
      </c>
      <c r="AB287" s="104" t="s">
        <v>333</v>
      </c>
      <c r="AC287" s="104" t="s">
        <v>334</v>
      </c>
      <c r="AD287" s="104" t="s">
        <v>1223</v>
      </c>
      <c r="AE287" s="104" t="s">
        <v>1224</v>
      </c>
      <c r="AF287" s="104" t="s">
        <v>1225</v>
      </c>
      <c r="AG287" s="104" t="s">
        <v>325</v>
      </c>
    </row>
    <row r="288" spans="1:33">
      <c r="A288" s="104" t="s">
        <v>1043</v>
      </c>
      <c r="B288" s="104" t="s">
        <v>1555</v>
      </c>
      <c r="C288" s="104">
        <v>1.7948487999999999E-2</v>
      </c>
      <c r="D288" s="104">
        <v>1.1193195E-2</v>
      </c>
      <c r="E288" s="104">
        <v>1.8789929E-2</v>
      </c>
      <c r="F288" s="104">
        <v>1.2978585000000001E-2</v>
      </c>
      <c r="G288" s="104">
        <v>4.1354779999999997E-3</v>
      </c>
      <c r="H288" s="104">
        <v>2.4937655999999999E-2</v>
      </c>
      <c r="I288" s="104">
        <v>9.2609739999999999E-3</v>
      </c>
      <c r="J288" s="104">
        <v>1.5370427000000001E-2</v>
      </c>
      <c r="K288" s="104">
        <v>1.9528961000000001E-2</v>
      </c>
      <c r="L288" s="104">
        <v>1.8546681999999998E-2</v>
      </c>
      <c r="M288" s="104">
        <v>2.0275749999999999E-2</v>
      </c>
      <c r="N288" s="104">
        <v>7.3198400000000002E-3</v>
      </c>
      <c r="O288" s="104">
        <v>0</v>
      </c>
      <c r="P288" s="104">
        <v>0</v>
      </c>
      <c r="Q288" s="104">
        <v>0</v>
      </c>
      <c r="R288" s="104">
        <v>0</v>
      </c>
      <c r="S288" s="104">
        <v>0</v>
      </c>
      <c r="T288" s="104">
        <v>0</v>
      </c>
      <c r="U288" s="104">
        <v>0</v>
      </c>
      <c r="V288" s="104">
        <v>0</v>
      </c>
      <c r="W288" s="104">
        <v>0</v>
      </c>
      <c r="X288" s="104">
        <v>0</v>
      </c>
      <c r="Y288" s="104">
        <v>0</v>
      </c>
      <c r="Z288" s="104">
        <v>0</v>
      </c>
      <c r="AA288" s="104" t="s">
        <v>319</v>
      </c>
      <c r="AB288" s="104" t="s">
        <v>417</v>
      </c>
      <c r="AC288" s="104" t="s">
        <v>418</v>
      </c>
      <c r="AD288" s="104" t="s">
        <v>512</v>
      </c>
      <c r="AE288" s="104" t="s">
        <v>1044</v>
      </c>
      <c r="AF288" s="104" t="s">
        <v>476</v>
      </c>
      <c r="AG288" s="104" t="s">
        <v>325</v>
      </c>
    </row>
    <row r="289" spans="1:33">
      <c r="A289" s="104" t="s">
        <v>946</v>
      </c>
      <c r="B289" s="104" t="s">
        <v>1556</v>
      </c>
      <c r="C289" s="104">
        <v>3.5896975999999997E-2</v>
      </c>
      <c r="D289" s="104">
        <v>5.0369375000000001E-2</v>
      </c>
      <c r="E289" s="104">
        <v>5.1672304000000002E-2</v>
      </c>
      <c r="F289" s="104">
        <v>3.8935756000000002E-2</v>
      </c>
      <c r="G289" s="104">
        <v>0</v>
      </c>
      <c r="H289" s="104">
        <v>4.9875309999999999E-3</v>
      </c>
      <c r="I289" s="104">
        <v>0</v>
      </c>
      <c r="J289" s="104">
        <v>0</v>
      </c>
      <c r="K289" s="104">
        <v>3.9057919999999999E-3</v>
      </c>
      <c r="L289" s="104">
        <v>2.9674691E-2</v>
      </c>
      <c r="M289" s="104">
        <v>1.216545E-2</v>
      </c>
      <c r="N289" s="104">
        <v>2.9279362E-2</v>
      </c>
      <c r="O289" s="104">
        <v>0</v>
      </c>
      <c r="P289" s="104">
        <v>0</v>
      </c>
      <c r="Q289" s="104">
        <v>0</v>
      </c>
      <c r="R289" s="104">
        <v>0</v>
      </c>
      <c r="S289" s="104">
        <v>0</v>
      </c>
      <c r="T289" s="104">
        <v>0</v>
      </c>
      <c r="U289" s="104">
        <v>0</v>
      </c>
      <c r="V289" s="104">
        <v>0</v>
      </c>
      <c r="W289" s="104">
        <v>0</v>
      </c>
      <c r="X289" s="104">
        <v>0</v>
      </c>
      <c r="Y289" s="104">
        <v>0</v>
      </c>
      <c r="Z289" s="104">
        <v>0</v>
      </c>
      <c r="AA289" s="104" t="s">
        <v>319</v>
      </c>
      <c r="AB289" s="104" t="s">
        <v>417</v>
      </c>
      <c r="AC289" s="104" t="s">
        <v>418</v>
      </c>
      <c r="AD289" s="104" t="s">
        <v>604</v>
      </c>
      <c r="AE289" s="104" t="s">
        <v>698</v>
      </c>
      <c r="AF289" s="104" t="s">
        <v>947</v>
      </c>
      <c r="AG289" s="104"/>
    </row>
    <row r="290" spans="1:33">
      <c r="A290" s="104" t="s">
        <v>781</v>
      </c>
      <c r="B290" s="104" t="s">
        <v>1557</v>
      </c>
      <c r="C290" s="104">
        <v>8.9742439999999993E-3</v>
      </c>
      <c r="D290" s="104">
        <v>1.1193195E-2</v>
      </c>
      <c r="E290" s="104">
        <v>4.6974820000000002E-3</v>
      </c>
      <c r="F290" s="104">
        <v>0</v>
      </c>
      <c r="G290" s="104">
        <v>0</v>
      </c>
      <c r="H290" s="104">
        <v>0</v>
      </c>
      <c r="I290" s="104">
        <v>4.630487E-3</v>
      </c>
      <c r="J290" s="104">
        <v>0</v>
      </c>
      <c r="K290" s="104">
        <v>0</v>
      </c>
      <c r="L290" s="104">
        <v>0</v>
      </c>
      <c r="M290" s="104">
        <v>4.0551500000000004E-3</v>
      </c>
      <c r="N290" s="104">
        <v>0</v>
      </c>
      <c r="O290" s="104">
        <v>0</v>
      </c>
      <c r="P290" s="104">
        <v>0</v>
      </c>
      <c r="Q290" s="104">
        <v>0</v>
      </c>
      <c r="R290" s="104">
        <v>0</v>
      </c>
      <c r="S290" s="104">
        <v>0</v>
      </c>
      <c r="T290" s="104">
        <v>0</v>
      </c>
      <c r="U290" s="104">
        <v>0</v>
      </c>
      <c r="V290" s="104">
        <v>0</v>
      </c>
      <c r="W290" s="104">
        <v>0</v>
      </c>
      <c r="X290" s="104">
        <v>0</v>
      </c>
      <c r="Y290" s="104">
        <v>0</v>
      </c>
      <c r="Z290" s="104">
        <v>0</v>
      </c>
      <c r="AA290" s="104" t="s">
        <v>319</v>
      </c>
      <c r="AB290" s="104" t="s">
        <v>320</v>
      </c>
      <c r="AC290" s="104" t="s">
        <v>354</v>
      </c>
      <c r="AD290" s="104" t="s">
        <v>355</v>
      </c>
      <c r="AE290" s="104" t="s">
        <v>368</v>
      </c>
      <c r="AF290" s="104" t="s">
        <v>387</v>
      </c>
      <c r="AG290" s="104" t="s">
        <v>325</v>
      </c>
    </row>
    <row r="291" spans="1:33">
      <c r="A291" s="104" t="s">
        <v>431</v>
      </c>
      <c r="B291" s="104" t="s">
        <v>1558</v>
      </c>
      <c r="C291" s="104">
        <v>4.2582787399999997</v>
      </c>
      <c r="D291" s="104">
        <v>3.4139243339999998</v>
      </c>
      <c r="E291" s="104">
        <v>4.490792935</v>
      </c>
      <c r="F291" s="104">
        <v>4.802076574</v>
      </c>
      <c r="G291" s="104">
        <v>2.8948347999999999E-2</v>
      </c>
      <c r="H291" s="104">
        <v>1.9950124999999999E-2</v>
      </c>
      <c r="I291" s="104">
        <v>1.8521948999999999E-2</v>
      </c>
      <c r="J291" s="104">
        <v>2.3055641000000002E-2</v>
      </c>
      <c r="K291" s="104">
        <v>3.9057919999999999E-3</v>
      </c>
      <c r="L291" s="104">
        <v>8.9024073999999995E-2</v>
      </c>
      <c r="M291" s="104">
        <v>1.216545E-2</v>
      </c>
      <c r="N291" s="104">
        <v>3.6599200000000001E-3</v>
      </c>
      <c r="O291" s="104">
        <v>0</v>
      </c>
      <c r="P291" s="104">
        <v>0</v>
      </c>
      <c r="Q291" s="104">
        <v>0</v>
      </c>
      <c r="R291" s="104">
        <v>0</v>
      </c>
      <c r="S291" s="104">
        <v>0</v>
      </c>
      <c r="T291" s="104">
        <v>0</v>
      </c>
      <c r="U291" s="104">
        <v>0</v>
      </c>
      <c r="V291" s="104">
        <v>0</v>
      </c>
      <c r="W291" s="104">
        <v>0</v>
      </c>
      <c r="X291" s="104">
        <v>0</v>
      </c>
      <c r="Y291" s="104">
        <v>1.7672528E-2</v>
      </c>
      <c r="Z291" s="104">
        <v>1.3412617E-2</v>
      </c>
      <c r="AA291" s="104" t="s">
        <v>319</v>
      </c>
      <c r="AB291" s="104" t="s">
        <v>320</v>
      </c>
      <c r="AC291" s="104" t="s">
        <v>321</v>
      </c>
      <c r="AD291" s="104" t="s">
        <v>322</v>
      </c>
      <c r="AE291" s="104" t="s">
        <v>323</v>
      </c>
      <c r="AF291" s="104" t="s">
        <v>324</v>
      </c>
      <c r="AG291" s="104"/>
    </row>
    <row r="292" spans="1:33">
      <c r="A292" s="104" t="s">
        <v>1111</v>
      </c>
      <c r="B292" s="104" t="s">
        <v>1559</v>
      </c>
      <c r="C292" s="104">
        <v>0</v>
      </c>
      <c r="D292" s="104">
        <v>0</v>
      </c>
      <c r="E292" s="104">
        <v>0</v>
      </c>
      <c r="F292" s="104">
        <v>0</v>
      </c>
      <c r="G292" s="104">
        <v>0</v>
      </c>
      <c r="H292" s="104">
        <v>0</v>
      </c>
      <c r="I292" s="104">
        <v>0</v>
      </c>
      <c r="J292" s="104">
        <v>0</v>
      </c>
      <c r="K292" s="104">
        <v>0</v>
      </c>
      <c r="L292" s="104">
        <v>0</v>
      </c>
      <c r="M292" s="104">
        <v>0</v>
      </c>
      <c r="N292" s="104">
        <v>0</v>
      </c>
      <c r="O292" s="104">
        <v>0</v>
      </c>
      <c r="P292" s="104">
        <v>0</v>
      </c>
      <c r="Q292" s="104">
        <v>0</v>
      </c>
      <c r="R292" s="104">
        <v>0</v>
      </c>
      <c r="S292" s="104">
        <v>4.7748649999999997E-3</v>
      </c>
      <c r="T292" s="104">
        <v>1.2864494000000001E-2</v>
      </c>
      <c r="U292" s="104">
        <v>7.0096730000000001E-3</v>
      </c>
      <c r="V292" s="104">
        <v>2.3003488999999998E-2</v>
      </c>
      <c r="W292" s="104">
        <v>0</v>
      </c>
      <c r="X292" s="104">
        <v>0</v>
      </c>
      <c r="Y292" s="104">
        <v>0</v>
      </c>
      <c r="Z292" s="104">
        <v>0</v>
      </c>
      <c r="AA292" s="104" t="s">
        <v>319</v>
      </c>
      <c r="AB292" s="104" t="s">
        <v>327</v>
      </c>
      <c r="AC292" s="104" t="s">
        <v>328</v>
      </c>
      <c r="AD292" s="104" t="s">
        <v>329</v>
      </c>
      <c r="AE292" s="104" t="s">
        <v>491</v>
      </c>
      <c r="AF292" s="104" t="s">
        <v>1112</v>
      </c>
      <c r="AG292" s="104" t="s">
        <v>325</v>
      </c>
    </row>
    <row r="293" spans="1:33">
      <c r="A293" s="104" t="s">
        <v>768</v>
      </c>
      <c r="B293" s="104" t="s">
        <v>1560</v>
      </c>
      <c r="C293" s="104">
        <v>0</v>
      </c>
      <c r="D293" s="104">
        <v>0</v>
      </c>
      <c r="E293" s="104">
        <v>0</v>
      </c>
      <c r="F293" s="104">
        <v>0</v>
      </c>
      <c r="G293" s="104">
        <v>0</v>
      </c>
      <c r="H293" s="104">
        <v>0</v>
      </c>
      <c r="I293" s="104">
        <v>0</v>
      </c>
      <c r="J293" s="104">
        <v>0</v>
      </c>
      <c r="K293" s="104">
        <v>0</v>
      </c>
      <c r="L293" s="104">
        <v>0</v>
      </c>
      <c r="M293" s="104">
        <v>0</v>
      </c>
      <c r="N293" s="104">
        <v>0</v>
      </c>
      <c r="O293" s="104">
        <v>0</v>
      </c>
      <c r="P293" s="104">
        <v>0</v>
      </c>
      <c r="Q293" s="104">
        <v>0</v>
      </c>
      <c r="R293" s="104">
        <v>0</v>
      </c>
      <c r="S293" s="104">
        <v>0</v>
      </c>
      <c r="T293" s="104">
        <v>0</v>
      </c>
      <c r="U293" s="104">
        <v>0</v>
      </c>
      <c r="V293" s="104">
        <v>0</v>
      </c>
      <c r="W293" s="104">
        <v>0</v>
      </c>
      <c r="X293" s="104">
        <v>0</v>
      </c>
      <c r="Y293" s="104">
        <v>0</v>
      </c>
      <c r="Z293" s="104">
        <v>0</v>
      </c>
      <c r="AA293" s="104" t="s">
        <v>319</v>
      </c>
      <c r="AB293" s="104" t="s">
        <v>320</v>
      </c>
      <c r="AC293" s="104" t="s">
        <v>354</v>
      </c>
      <c r="AD293" s="104" t="s">
        <v>355</v>
      </c>
      <c r="AE293" s="104" t="s">
        <v>429</v>
      </c>
      <c r="AF293" s="104" t="s">
        <v>463</v>
      </c>
      <c r="AG293" s="104" t="s">
        <v>325</v>
      </c>
    </row>
    <row r="294" spans="1:33">
      <c r="A294" s="104" t="s">
        <v>857</v>
      </c>
      <c r="B294" s="104" t="s">
        <v>1561</v>
      </c>
      <c r="C294" s="104">
        <v>3.5896975999999997E-2</v>
      </c>
      <c r="D294" s="104">
        <v>5.5965973000000002E-2</v>
      </c>
      <c r="E294" s="104">
        <v>3.7579857000000001E-2</v>
      </c>
      <c r="F294" s="104">
        <v>6.4892927000000003E-2</v>
      </c>
      <c r="G294" s="104">
        <v>8.2709570000000007E-3</v>
      </c>
      <c r="H294" s="104">
        <v>1.4962593999999999E-2</v>
      </c>
      <c r="I294" s="104">
        <v>1.3891461000000001E-2</v>
      </c>
      <c r="J294" s="104">
        <v>1.1527819999999999E-2</v>
      </c>
      <c r="K294" s="104">
        <v>3.9057919999999999E-3</v>
      </c>
      <c r="L294" s="104">
        <v>3.7093360000000001E-3</v>
      </c>
      <c r="M294" s="104">
        <v>8.1103000000000008E-3</v>
      </c>
      <c r="N294" s="104">
        <v>7.3198400000000002E-3</v>
      </c>
      <c r="O294" s="104">
        <v>0</v>
      </c>
      <c r="P294" s="104">
        <v>0</v>
      </c>
      <c r="Q294" s="104">
        <v>0</v>
      </c>
      <c r="R294" s="104">
        <v>0</v>
      </c>
      <c r="S294" s="104">
        <v>3.3424056000000001E-2</v>
      </c>
      <c r="T294" s="104">
        <v>1.2864494000000001E-2</v>
      </c>
      <c r="U294" s="104">
        <v>2.1029019999999999E-2</v>
      </c>
      <c r="V294" s="104">
        <v>2.3003488999999998E-2</v>
      </c>
      <c r="W294" s="104">
        <v>0</v>
      </c>
      <c r="X294" s="104">
        <v>0</v>
      </c>
      <c r="Y294" s="104">
        <v>0</v>
      </c>
      <c r="Z294" s="104">
        <v>0</v>
      </c>
      <c r="AA294" s="104" t="s">
        <v>319</v>
      </c>
      <c r="AB294" s="104" t="s">
        <v>417</v>
      </c>
      <c r="AC294" s="104" t="s">
        <v>418</v>
      </c>
      <c r="AD294" s="104" t="s">
        <v>419</v>
      </c>
      <c r="AE294" s="104" t="s">
        <v>497</v>
      </c>
      <c r="AF294" s="104" t="s">
        <v>858</v>
      </c>
      <c r="AG294" s="104"/>
    </row>
    <row r="295" spans="1:33">
      <c r="A295" s="104" t="s">
        <v>972</v>
      </c>
      <c r="B295" s="104" t="s">
        <v>1562</v>
      </c>
      <c r="C295" s="104">
        <v>0</v>
      </c>
      <c r="D295" s="104">
        <v>0</v>
      </c>
      <c r="E295" s="104">
        <v>0</v>
      </c>
      <c r="F295" s="104">
        <v>0</v>
      </c>
      <c r="G295" s="104">
        <v>0</v>
      </c>
      <c r="H295" s="104">
        <v>0</v>
      </c>
      <c r="I295" s="104">
        <v>0</v>
      </c>
      <c r="J295" s="104">
        <v>0</v>
      </c>
      <c r="K295" s="104">
        <v>0</v>
      </c>
      <c r="L295" s="104">
        <v>0</v>
      </c>
      <c r="M295" s="104">
        <v>0</v>
      </c>
      <c r="N295" s="104">
        <v>0</v>
      </c>
      <c r="O295" s="104">
        <v>0</v>
      </c>
      <c r="P295" s="104">
        <v>0</v>
      </c>
      <c r="Q295" s="104">
        <v>0</v>
      </c>
      <c r="R295" s="104">
        <v>0</v>
      </c>
      <c r="S295" s="104">
        <v>4.7748649999999997E-3</v>
      </c>
      <c r="T295" s="104">
        <v>0</v>
      </c>
      <c r="U295" s="104">
        <v>0</v>
      </c>
      <c r="V295" s="104">
        <v>3.8339149999999998E-3</v>
      </c>
      <c r="W295" s="104">
        <v>0</v>
      </c>
      <c r="X295" s="104">
        <v>0</v>
      </c>
      <c r="Y295" s="104">
        <v>0</v>
      </c>
      <c r="Z295" s="104">
        <v>0</v>
      </c>
      <c r="AA295" s="104" t="s">
        <v>319</v>
      </c>
      <c r="AB295" s="104" t="s">
        <v>320</v>
      </c>
      <c r="AC295" s="104" t="s">
        <v>451</v>
      </c>
      <c r="AD295" s="104" t="s">
        <v>452</v>
      </c>
      <c r="AE295" s="104" t="s">
        <v>453</v>
      </c>
      <c r="AF295" s="104" t="s">
        <v>973</v>
      </c>
      <c r="AG295" s="104"/>
    </row>
    <row r="296" spans="1:33">
      <c r="A296" s="104" t="s">
        <v>885</v>
      </c>
      <c r="B296" s="104" t="s">
        <v>1563</v>
      </c>
      <c r="C296" s="104">
        <v>1.7948487999999999E-2</v>
      </c>
      <c r="D296" s="104">
        <v>2.2386389E-2</v>
      </c>
      <c r="E296" s="104">
        <v>4.2277338999999997E-2</v>
      </c>
      <c r="F296" s="104">
        <v>2.5957171000000001E-2</v>
      </c>
      <c r="G296" s="104">
        <v>0</v>
      </c>
      <c r="H296" s="104">
        <v>0</v>
      </c>
      <c r="I296" s="104">
        <v>0</v>
      </c>
      <c r="J296" s="104">
        <v>0</v>
      </c>
      <c r="K296" s="104">
        <v>0</v>
      </c>
      <c r="L296" s="104">
        <v>0</v>
      </c>
      <c r="M296" s="104">
        <v>0</v>
      </c>
      <c r="N296" s="104">
        <v>0</v>
      </c>
      <c r="O296" s="104">
        <v>0</v>
      </c>
      <c r="P296" s="104">
        <v>0</v>
      </c>
      <c r="Q296" s="104">
        <v>0</v>
      </c>
      <c r="R296" s="104">
        <v>0</v>
      </c>
      <c r="S296" s="104">
        <v>0</v>
      </c>
      <c r="T296" s="104">
        <v>0</v>
      </c>
      <c r="U296" s="104">
        <v>0</v>
      </c>
      <c r="V296" s="104">
        <v>0</v>
      </c>
      <c r="W296" s="104">
        <v>1.2684453E-2</v>
      </c>
      <c r="X296" s="104">
        <v>3.0562347E-2</v>
      </c>
      <c r="Y296" s="104">
        <v>4.418132E-3</v>
      </c>
      <c r="Z296" s="104">
        <v>0</v>
      </c>
      <c r="AA296" s="104" t="s">
        <v>319</v>
      </c>
      <c r="AB296" s="104" t="s">
        <v>417</v>
      </c>
      <c r="AC296" s="104" t="s">
        <v>440</v>
      </c>
      <c r="AD296" s="104" t="s">
        <v>805</v>
      </c>
      <c r="AE296" s="104" t="s">
        <v>806</v>
      </c>
      <c r="AF296" s="104" t="s">
        <v>807</v>
      </c>
      <c r="AG296" s="104" t="s">
        <v>325</v>
      </c>
    </row>
    <row r="297" spans="1:33">
      <c r="A297" s="104" t="s">
        <v>787</v>
      </c>
      <c r="B297" s="104" t="s">
        <v>1564</v>
      </c>
      <c r="C297" s="104">
        <v>9.8716683E-2</v>
      </c>
      <c r="D297" s="104">
        <v>8.9545555999999998E-2</v>
      </c>
      <c r="E297" s="104">
        <v>7.9857197000000005E-2</v>
      </c>
      <c r="F297" s="104">
        <v>0.103828683</v>
      </c>
      <c r="G297" s="104">
        <v>2.0677391E-2</v>
      </c>
      <c r="H297" s="104">
        <v>4.9875309999999999E-3</v>
      </c>
      <c r="I297" s="104">
        <v>0</v>
      </c>
      <c r="J297" s="104">
        <v>3.4583461000000003E-2</v>
      </c>
      <c r="K297" s="104">
        <v>3.9057919999999999E-3</v>
      </c>
      <c r="L297" s="104">
        <v>7.4186729999999998E-3</v>
      </c>
      <c r="M297" s="104">
        <v>1.216545E-2</v>
      </c>
      <c r="N297" s="104">
        <v>1.4639681E-2</v>
      </c>
      <c r="O297" s="104">
        <v>0</v>
      </c>
      <c r="P297" s="104">
        <v>0</v>
      </c>
      <c r="Q297" s="104">
        <v>0</v>
      </c>
      <c r="R297" s="104">
        <v>0</v>
      </c>
      <c r="S297" s="104">
        <v>0</v>
      </c>
      <c r="T297" s="104">
        <v>0</v>
      </c>
      <c r="U297" s="104">
        <v>0</v>
      </c>
      <c r="V297" s="104">
        <v>0</v>
      </c>
      <c r="W297" s="104">
        <v>0</v>
      </c>
      <c r="X297" s="104">
        <v>0</v>
      </c>
      <c r="Y297" s="104">
        <v>0</v>
      </c>
      <c r="Z297" s="104">
        <v>0</v>
      </c>
      <c r="AA297" s="104" t="s">
        <v>319</v>
      </c>
      <c r="AB297" s="104" t="s">
        <v>435</v>
      </c>
      <c r="AC297" s="104" t="s">
        <v>613</v>
      </c>
      <c r="AD297" s="104" t="s">
        <v>788</v>
      </c>
      <c r="AE297" s="104" t="s">
        <v>789</v>
      </c>
      <c r="AF297" s="104" t="s">
        <v>790</v>
      </c>
      <c r="AG297" s="104"/>
    </row>
    <row r="298" spans="1:33">
      <c r="A298" s="104" t="s">
        <v>890</v>
      </c>
      <c r="B298" s="104" t="s">
        <v>1565</v>
      </c>
      <c r="C298" s="104">
        <v>9.8716683E-2</v>
      </c>
      <c r="D298" s="104">
        <v>5.5965973000000002E-2</v>
      </c>
      <c r="E298" s="104">
        <v>6.5764749999999997E-2</v>
      </c>
      <c r="F298" s="104">
        <v>0.103828683</v>
      </c>
      <c r="G298" s="104">
        <v>0</v>
      </c>
      <c r="H298" s="104">
        <v>0</v>
      </c>
      <c r="I298" s="104">
        <v>0</v>
      </c>
      <c r="J298" s="104">
        <v>0</v>
      </c>
      <c r="K298" s="104">
        <v>0</v>
      </c>
      <c r="L298" s="104">
        <v>3.7093360000000001E-3</v>
      </c>
      <c r="M298" s="104">
        <v>0</v>
      </c>
      <c r="N298" s="104">
        <v>0</v>
      </c>
      <c r="O298" s="104">
        <v>0</v>
      </c>
      <c r="P298" s="104">
        <v>0</v>
      </c>
      <c r="Q298" s="104">
        <v>0</v>
      </c>
      <c r="R298" s="104">
        <v>0</v>
      </c>
      <c r="S298" s="104">
        <v>0</v>
      </c>
      <c r="T298" s="104">
        <v>0</v>
      </c>
      <c r="U298" s="104">
        <v>0</v>
      </c>
      <c r="V298" s="104">
        <v>0</v>
      </c>
      <c r="W298" s="104">
        <v>0</v>
      </c>
      <c r="X298" s="104">
        <v>0</v>
      </c>
      <c r="Y298" s="104">
        <v>0</v>
      </c>
      <c r="Z298" s="104">
        <v>0</v>
      </c>
      <c r="AA298" s="104" t="s">
        <v>319</v>
      </c>
      <c r="AB298" s="104" t="s">
        <v>435</v>
      </c>
      <c r="AC298" s="104" t="s">
        <v>436</v>
      </c>
      <c r="AD298" s="104" t="s">
        <v>891</v>
      </c>
      <c r="AE298" s="104" t="s">
        <v>892</v>
      </c>
      <c r="AF298" s="104" t="s">
        <v>476</v>
      </c>
      <c r="AG298" s="104" t="s">
        <v>325</v>
      </c>
    </row>
    <row r="299" spans="1:33">
      <c r="A299" s="104" t="s">
        <v>869</v>
      </c>
      <c r="B299" s="104" t="s">
        <v>1566</v>
      </c>
      <c r="C299" s="104">
        <v>0</v>
      </c>
      <c r="D299" s="104">
        <v>0</v>
      </c>
      <c r="E299" s="104">
        <v>0</v>
      </c>
      <c r="F299" s="104">
        <v>0</v>
      </c>
      <c r="G299" s="104">
        <v>0</v>
      </c>
      <c r="H299" s="104">
        <v>0</v>
      </c>
      <c r="I299" s="104">
        <v>0</v>
      </c>
      <c r="J299" s="104">
        <v>0</v>
      </c>
      <c r="K299" s="104">
        <v>0</v>
      </c>
      <c r="L299" s="104">
        <v>0</v>
      </c>
      <c r="M299" s="104">
        <v>0</v>
      </c>
      <c r="N299" s="104">
        <v>3.6599200000000001E-3</v>
      </c>
      <c r="O299" s="104">
        <v>0</v>
      </c>
      <c r="P299" s="104">
        <v>0</v>
      </c>
      <c r="Q299" s="104">
        <v>0</v>
      </c>
      <c r="R299" s="104">
        <v>0</v>
      </c>
      <c r="S299" s="104">
        <v>0</v>
      </c>
      <c r="T299" s="104">
        <v>0</v>
      </c>
      <c r="U299" s="104">
        <v>0</v>
      </c>
      <c r="V299" s="104">
        <v>0</v>
      </c>
      <c r="W299" s="104">
        <v>0.283286119</v>
      </c>
      <c r="X299" s="104">
        <v>0</v>
      </c>
      <c r="Y299" s="104">
        <v>6.1853848000000003E-2</v>
      </c>
      <c r="Z299" s="104">
        <v>4.4708719999999999E-3</v>
      </c>
      <c r="AA299" s="104" t="s">
        <v>319</v>
      </c>
      <c r="AB299" s="104" t="s">
        <v>320</v>
      </c>
      <c r="AC299" s="104" t="s">
        <v>354</v>
      </c>
      <c r="AD299" s="104" t="s">
        <v>355</v>
      </c>
      <c r="AE299" s="104" t="s">
        <v>368</v>
      </c>
      <c r="AF299" s="104" t="s">
        <v>369</v>
      </c>
      <c r="AG299" s="104" t="s">
        <v>370</v>
      </c>
    </row>
    <row r="300" spans="1:33">
      <c r="A300" s="104" t="s">
        <v>339</v>
      </c>
      <c r="B300" s="104" t="s">
        <v>1567</v>
      </c>
      <c r="C300" s="104">
        <v>8.5255316999999997E-2</v>
      </c>
      <c r="D300" s="104">
        <v>6.7159167000000006E-2</v>
      </c>
      <c r="E300" s="104">
        <v>3.7579857000000001E-2</v>
      </c>
      <c r="F300" s="104">
        <v>0.12978585300000001</v>
      </c>
      <c r="G300" s="104">
        <v>29.291592569999999</v>
      </c>
      <c r="H300" s="104">
        <v>11.516209480000001</v>
      </c>
      <c r="I300" s="104">
        <v>22.633821080000001</v>
      </c>
      <c r="J300" s="104">
        <v>13.856440210000001</v>
      </c>
      <c r="K300" s="104">
        <v>10.07303832</v>
      </c>
      <c r="L300" s="104">
        <v>13.72825402</v>
      </c>
      <c r="M300" s="104">
        <v>10.71776156</v>
      </c>
      <c r="N300" s="104">
        <v>12.399809680000001</v>
      </c>
      <c r="O300" s="104">
        <v>0.35577924300000002</v>
      </c>
      <c r="P300" s="104">
        <v>0.31710585099999999</v>
      </c>
      <c r="Q300" s="104">
        <v>0.36776592299999999</v>
      </c>
      <c r="R300" s="104">
        <v>0.44653574699999998</v>
      </c>
      <c r="S300" s="104">
        <v>12.113832779999999</v>
      </c>
      <c r="T300" s="104">
        <v>12.82590051</v>
      </c>
      <c r="U300" s="104">
        <v>13.556708260000001</v>
      </c>
      <c r="V300" s="104">
        <v>13.13499214</v>
      </c>
      <c r="W300" s="104">
        <v>0</v>
      </c>
      <c r="X300" s="104">
        <v>0</v>
      </c>
      <c r="Y300" s="104">
        <v>4.418132E-3</v>
      </c>
      <c r="Z300" s="104">
        <v>0</v>
      </c>
      <c r="AA300" s="104" t="s">
        <v>319</v>
      </c>
      <c r="AB300" s="104" t="s">
        <v>327</v>
      </c>
      <c r="AC300" s="104" t="s">
        <v>328</v>
      </c>
      <c r="AD300" s="104" t="s">
        <v>329</v>
      </c>
      <c r="AE300" s="104" t="s">
        <v>330</v>
      </c>
      <c r="AF300" s="104" t="s">
        <v>331</v>
      </c>
      <c r="AG300" s="104" t="s">
        <v>325</v>
      </c>
    </row>
    <row r="301" spans="1:33">
      <c r="A301" s="104" t="s">
        <v>449</v>
      </c>
      <c r="B301" s="104" t="s">
        <v>1568</v>
      </c>
      <c r="C301" s="104">
        <v>4.4871219999999996E-3</v>
      </c>
      <c r="D301" s="104">
        <v>0</v>
      </c>
      <c r="E301" s="104">
        <v>0</v>
      </c>
      <c r="F301" s="104">
        <v>2.5957171000000001E-2</v>
      </c>
      <c r="G301" s="104">
        <v>0</v>
      </c>
      <c r="H301" s="104">
        <v>0</v>
      </c>
      <c r="I301" s="104">
        <v>0</v>
      </c>
      <c r="J301" s="104">
        <v>0</v>
      </c>
      <c r="K301" s="104">
        <v>0</v>
      </c>
      <c r="L301" s="104">
        <v>0</v>
      </c>
      <c r="M301" s="104">
        <v>0</v>
      </c>
      <c r="N301" s="104">
        <v>0</v>
      </c>
      <c r="O301" s="104">
        <v>0</v>
      </c>
      <c r="P301" s="104">
        <v>0</v>
      </c>
      <c r="Q301" s="104">
        <v>0</v>
      </c>
      <c r="R301" s="104">
        <v>0</v>
      </c>
      <c r="S301" s="104">
        <v>0</v>
      </c>
      <c r="T301" s="104">
        <v>0</v>
      </c>
      <c r="U301" s="104">
        <v>0</v>
      </c>
      <c r="V301" s="104">
        <v>0</v>
      </c>
      <c r="W301" s="104">
        <v>4.0251997800000003</v>
      </c>
      <c r="X301" s="104">
        <v>1.0827803</v>
      </c>
      <c r="Y301" s="104">
        <v>5.9026243699999998</v>
      </c>
      <c r="Z301" s="104">
        <v>1.8643537349999999</v>
      </c>
      <c r="AA301" s="104" t="s">
        <v>319</v>
      </c>
      <c r="AB301" s="104" t="s">
        <v>333</v>
      </c>
      <c r="AC301" s="104" t="s">
        <v>334</v>
      </c>
      <c r="AD301" s="104" t="s">
        <v>335</v>
      </c>
      <c r="AE301" s="104" t="s">
        <v>336</v>
      </c>
      <c r="AF301" s="104" t="s">
        <v>337</v>
      </c>
      <c r="AG301" s="104" t="s">
        <v>325</v>
      </c>
    </row>
    <row r="302" spans="1:33">
      <c r="A302" s="104" t="s">
        <v>926</v>
      </c>
      <c r="B302" s="104" t="s">
        <v>1569</v>
      </c>
      <c r="C302" s="104">
        <v>0</v>
      </c>
      <c r="D302" s="104">
        <v>0</v>
      </c>
      <c r="E302" s="104">
        <v>0</v>
      </c>
      <c r="F302" s="104">
        <v>0</v>
      </c>
      <c r="G302" s="104">
        <v>0</v>
      </c>
      <c r="H302" s="104">
        <v>0</v>
      </c>
      <c r="I302" s="104">
        <v>0</v>
      </c>
      <c r="J302" s="104">
        <v>0</v>
      </c>
      <c r="K302" s="104">
        <v>0</v>
      </c>
      <c r="L302" s="104">
        <v>0</v>
      </c>
      <c r="M302" s="104">
        <v>0</v>
      </c>
      <c r="N302" s="104">
        <v>0</v>
      </c>
      <c r="O302" s="104">
        <v>0</v>
      </c>
      <c r="P302" s="104">
        <v>0</v>
      </c>
      <c r="Q302" s="104">
        <v>0</v>
      </c>
      <c r="R302" s="104">
        <v>0</v>
      </c>
      <c r="S302" s="104">
        <v>0</v>
      </c>
      <c r="T302" s="104">
        <v>0</v>
      </c>
      <c r="U302" s="104">
        <v>0</v>
      </c>
      <c r="V302" s="104">
        <v>0</v>
      </c>
      <c r="W302" s="104">
        <v>0</v>
      </c>
      <c r="X302" s="104">
        <v>0</v>
      </c>
      <c r="Y302" s="104">
        <v>0</v>
      </c>
      <c r="Z302" s="104">
        <v>0</v>
      </c>
      <c r="AA302" s="104" t="s">
        <v>319</v>
      </c>
      <c r="AB302" s="104" t="s">
        <v>320</v>
      </c>
      <c r="AC302" s="104" t="s">
        <v>354</v>
      </c>
      <c r="AD302" s="104" t="s">
        <v>355</v>
      </c>
      <c r="AE302" s="104" t="s">
        <v>927</v>
      </c>
      <c r="AF302" s="104" t="s">
        <v>928</v>
      </c>
      <c r="AG302" s="104" t="s">
        <v>325</v>
      </c>
    </row>
    <row r="303" spans="1:33">
      <c r="A303" s="104" t="s">
        <v>910</v>
      </c>
      <c r="B303" s="104" t="s">
        <v>1570</v>
      </c>
      <c r="C303" s="104">
        <v>1.7948487999999999E-2</v>
      </c>
      <c r="D303" s="104">
        <v>5.596597E-3</v>
      </c>
      <c r="E303" s="104">
        <v>1.4092446E-2</v>
      </c>
      <c r="F303" s="104">
        <v>2.5957171000000001E-2</v>
      </c>
      <c r="G303" s="104">
        <v>0</v>
      </c>
      <c r="H303" s="104">
        <v>0</v>
      </c>
      <c r="I303" s="104">
        <v>0</v>
      </c>
      <c r="J303" s="104">
        <v>0</v>
      </c>
      <c r="K303" s="104">
        <v>0</v>
      </c>
      <c r="L303" s="104">
        <v>0</v>
      </c>
      <c r="M303" s="104">
        <v>0</v>
      </c>
      <c r="N303" s="104">
        <v>0</v>
      </c>
      <c r="O303" s="104">
        <v>0</v>
      </c>
      <c r="P303" s="104">
        <v>0</v>
      </c>
      <c r="Q303" s="104">
        <v>0</v>
      </c>
      <c r="R303" s="104">
        <v>0</v>
      </c>
      <c r="S303" s="104">
        <v>0</v>
      </c>
      <c r="T303" s="104">
        <v>0</v>
      </c>
      <c r="U303" s="104">
        <v>0</v>
      </c>
      <c r="V303" s="104">
        <v>0</v>
      </c>
      <c r="W303" s="104">
        <v>0</v>
      </c>
      <c r="X303" s="104">
        <v>0</v>
      </c>
      <c r="Y303" s="104">
        <v>0</v>
      </c>
      <c r="Z303" s="104">
        <v>0</v>
      </c>
      <c r="AA303" s="104" t="s">
        <v>319</v>
      </c>
      <c r="AB303" s="104" t="s">
        <v>320</v>
      </c>
      <c r="AC303" s="104" t="s">
        <v>354</v>
      </c>
      <c r="AD303" s="104" t="s">
        <v>355</v>
      </c>
      <c r="AE303" s="104" t="s">
        <v>447</v>
      </c>
      <c r="AF303" s="104" t="s">
        <v>375</v>
      </c>
      <c r="AG303" s="104"/>
    </row>
    <row r="304" spans="1:33">
      <c r="A304" s="104" t="s">
        <v>974</v>
      </c>
      <c r="B304" s="104" t="s">
        <v>1571</v>
      </c>
      <c r="C304" s="104">
        <v>4.9358341999999999E-2</v>
      </c>
      <c r="D304" s="104">
        <v>3.9176180999999997E-2</v>
      </c>
      <c r="E304" s="104">
        <v>4.2277338999999997E-2</v>
      </c>
      <c r="F304" s="104">
        <v>3.8935756000000002E-2</v>
      </c>
      <c r="G304" s="104">
        <v>0</v>
      </c>
      <c r="H304" s="104">
        <v>4.9875309999999999E-3</v>
      </c>
      <c r="I304" s="104">
        <v>0</v>
      </c>
      <c r="J304" s="104">
        <v>1.5370427000000001E-2</v>
      </c>
      <c r="K304" s="104">
        <v>0</v>
      </c>
      <c r="L304" s="104">
        <v>0</v>
      </c>
      <c r="M304" s="104">
        <v>0</v>
      </c>
      <c r="N304" s="104">
        <v>3.6599200000000001E-3</v>
      </c>
      <c r="O304" s="104">
        <v>0</v>
      </c>
      <c r="P304" s="104">
        <v>0</v>
      </c>
      <c r="Q304" s="104">
        <v>0</v>
      </c>
      <c r="R304" s="104">
        <v>0</v>
      </c>
      <c r="S304" s="104">
        <v>4.7748649999999997E-3</v>
      </c>
      <c r="T304" s="104">
        <v>8.5763290000000006E-3</v>
      </c>
      <c r="U304" s="104">
        <v>7.0096730000000001E-3</v>
      </c>
      <c r="V304" s="104">
        <v>1.1501744E-2</v>
      </c>
      <c r="W304" s="104">
        <v>0</v>
      </c>
      <c r="X304" s="104">
        <v>0</v>
      </c>
      <c r="Y304" s="104">
        <v>0</v>
      </c>
      <c r="Z304" s="104">
        <v>0</v>
      </c>
      <c r="AA304" s="104" t="s">
        <v>319</v>
      </c>
      <c r="AB304" s="104" t="s">
        <v>327</v>
      </c>
      <c r="AC304" s="104" t="s">
        <v>346</v>
      </c>
      <c r="AD304" s="104" t="s">
        <v>649</v>
      </c>
      <c r="AE304" s="104" t="s">
        <v>975</v>
      </c>
      <c r="AF304" s="104" t="s">
        <v>976</v>
      </c>
      <c r="AG304" s="104" t="s">
        <v>325</v>
      </c>
    </row>
    <row r="305" spans="1:33">
      <c r="A305" s="104" t="s">
        <v>1029</v>
      </c>
      <c r="B305" s="104" t="s">
        <v>1572</v>
      </c>
      <c r="C305" s="104">
        <v>0</v>
      </c>
      <c r="D305" s="104">
        <v>0</v>
      </c>
      <c r="E305" s="104">
        <v>0</v>
      </c>
      <c r="F305" s="104">
        <v>0</v>
      </c>
      <c r="G305" s="104">
        <v>0</v>
      </c>
      <c r="H305" s="104">
        <v>0</v>
      </c>
      <c r="I305" s="104">
        <v>0</v>
      </c>
      <c r="J305" s="104">
        <v>0</v>
      </c>
      <c r="K305" s="104">
        <v>0</v>
      </c>
      <c r="L305" s="104">
        <v>0</v>
      </c>
      <c r="M305" s="104">
        <v>0</v>
      </c>
      <c r="N305" s="104">
        <v>0</v>
      </c>
      <c r="O305" s="104">
        <v>0</v>
      </c>
      <c r="P305" s="104">
        <v>0</v>
      </c>
      <c r="Q305" s="104">
        <v>0</v>
      </c>
      <c r="R305" s="104">
        <v>0</v>
      </c>
      <c r="S305" s="104">
        <v>9.5497299999999993E-3</v>
      </c>
      <c r="T305" s="104">
        <v>4.288165E-3</v>
      </c>
      <c r="U305" s="104">
        <v>2.8038693E-2</v>
      </c>
      <c r="V305" s="104">
        <v>3.8339149999999998E-3</v>
      </c>
      <c r="W305" s="104">
        <v>0</v>
      </c>
      <c r="X305" s="104">
        <v>0</v>
      </c>
      <c r="Y305" s="104">
        <v>0</v>
      </c>
      <c r="Z305" s="104">
        <v>0</v>
      </c>
      <c r="AA305" s="104" t="s">
        <v>319</v>
      </c>
      <c r="AB305" s="104" t="s">
        <v>320</v>
      </c>
      <c r="AC305" s="104" t="s">
        <v>354</v>
      </c>
      <c r="AD305" s="104" t="s">
        <v>355</v>
      </c>
      <c r="AE305" s="104" t="s">
        <v>692</v>
      </c>
      <c r="AF305" s="104" t="s">
        <v>1030</v>
      </c>
      <c r="AG305" s="104" t="s">
        <v>325</v>
      </c>
    </row>
    <row r="306" spans="1:33">
      <c r="A306" s="104" t="s">
        <v>1086</v>
      </c>
      <c r="B306" s="104" t="s">
        <v>1573</v>
      </c>
      <c r="C306" s="104">
        <v>0</v>
      </c>
      <c r="D306" s="104">
        <v>0</v>
      </c>
      <c r="E306" s="104">
        <v>4.6974820000000002E-3</v>
      </c>
      <c r="F306" s="104">
        <v>0</v>
      </c>
      <c r="G306" s="104">
        <v>0</v>
      </c>
      <c r="H306" s="104">
        <v>0</v>
      </c>
      <c r="I306" s="104">
        <v>0</v>
      </c>
      <c r="J306" s="104">
        <v>0</v>
      </c>
      <c r="K306" s="104">
        <v>3.9057919999999999E-3</v>
      </c>
      <c r="L306" s="104">
        <v>0</v>
      </c>
      <c r="M306" s="104">
        <v>0</v>
      </c>
      <c r="N306" s="104">
        <v>0</v>
      </c>
      <c r="O306" s="104">
        <v>0</v>
      </c>
      <c r="P306" s="104">
        <v>0</v>
      </c>
      <c r="Q306" s="104">
        <v>0</v>
      </c>
      <c r="R306" s="104">
        <v>0</v>
      </c>
      <c r="S306" s="104">
        <v>0</v>
      </c>
      <c r="T306" s="104">
        <v>0</v>
      </c>
      <c r="U306" s="104">
        <v>0</v>
      </c>
      <c r="V306" s="104">
        <v>0</v>
      </c>
      <c r="W306" s="104">
        <v>0</v>
      </c>
      <c r="X306" s="104">
        <v>0</v>
      </c>
      <c r="Y306" s="104">
        <v>0</v>
      </c>
      <c r="Z306" s="104">
        <v>0</v>
      </c>
      <c r="AA306" s="104" t="s">
        <v>319</v>
      </c>
      <c r="AB306" s="104" t="s">
        <v>320</v>
      </c>
      <c r="AC306" s="104" t="s">
        <v>354</v>
      </c>
      <c r="AD306" s="104" t="s">
        <v>355</v>
      </c>
      <c r="AE306" s="104" t="s">
        <v>564</v>
      </c>
      <c r="AF306" s="104" t="s">
        <v>565</v>
      </c>
      <c r="AG306" s="104"/>
    </row>
    <row r="307" spans="1:33">
      <c r="A307" s="104" t="s">
        <v>1068</v>
      </c>
      <c r="B307" s="104" t="s">
        <v>1574</v>
      </c>
      <c r="C307" s="104">
        <v>1.7948487999999999E-2</v>
      </c>
      <c r="D307" s="104">
        <v>5.596597E-3</v>
      </c>
      <c r="E307" s="104">
        <v>2.8184892999999999E-2</v>
      </c>
      <c r="F307" s="104">
        <v>5.1914341000000003E-2</v>
      </c>
      <c r="G307" s="104">
        <v>0</v>
      </c>
      <c r="H307" s="104">
        <v>4.9875309999999999E-3</v>
      </c>
      <c r="I307" s="104">
        <v>0</v>
      </c>
      <c r="J307" s="104">
        <v>0</v>
      </c>
      <c r="K307" s="104">
        <v>0</v>
      </c>
      <c r="L307" s="104">
        <v>7.4186729999999998E-3</v>
      </c>
      <c r="M307" s="104">
        <v>4.0551500000000004E-3</v>
      </c>
      <c r="N307" s="104">
        <v>0</v>
      </c>
      <c r="O307" s="104">
        <v>0</v>
      </c>
      <c r="P307" s="104">
        <v>0</v>
      </c>
      <c r="Q307" s="104">
        <v>0</v>
      </c>
      <c r="R307" s="104">
        <v>0</v>
      </c>
      <c r="S307" s="104">
        <v>4.7748649999999997E-3</v>
      </c>
      <c r="T307" s="104">
        <v>0</v>
      </c>
      <c r="U307" s="104">
        <v>7.0096730000000001E-3</v>
      </c>
      <c r="V307" s="104">
        <v>0</v>
      </c>
      <c r="W307" s="104">
        <v>0</v>
      </c>
      <c r="X307" s="104">
        <v>0</v>
      </c>
      <c r="Y307" s="104">
        <v>0</v>
      </c>
      <c r="Z307" s="104">
        <v>0</v>
      </c>
      <c r="AA307" s="104" t="s">
        <v>319</v>
      </c>
      <c r="AB307" s="104" t="s">
        <v>320</v>
      </c>
      <c r="AC307" s="104" t="s">
        <v>321</v>
      </c>
      <c r="AD307" s="104" t="s">
        <v>341</v>
      </c>
      <c r="AE307" s="104" t="s">
        <v>1069</v>
      </c>
      <c r="AF307" s="104" t="s">
        <v>1070</v>
      </c>
      <c r="AG307" s="104"/>
    </row>
    <row r="308" spans="1:33">
      <c r="A308" s="104" t="s">
        <v>901</v>
      </c>
      <c r="B308" s="104" t="s">
        <v>1575</v>
      </c>
      <c r="C308" s="104">
        <v>0</v>
      </c>
      <c r="D308" s="104">
        <v>0</v>
      </c>
      <c r="E308" s="104">
        <v>0</v>
      </c>
      <c r="F308" s="104">
        <v>2.5957171000000001E-2</v>
      </c>
      <c r="G308" s="104">
        <v>0</v>
      </c>
      <c r="H308" s="104">
        <v>0</v>
      </c>
      <c r="I308" s="104">
        <v>0</v>
      </c>
      <c r="J308" s="104">
        <v>0</v>
      </c>
      <c r="K308" s="104">
        <v>0</v>
      </c>
      <c r="L308" s="104">
        <v>0</v>
      </c>
      <c r="M308" s="104">
        <v>0</v>
      </c>
      <c r="N308" s="104">
        <v>7.3198400000000002E-3</v>
      </c>
      <c r="O308" s="104">
        <v>0</v>
      </c>
      <c r="P308" s="104">
        <v>0</v>
      </c>
      <c r="Q308" s="104">
        <v>0</v>
      </c>
      <c r="R308" s="104">
        <v>0</v>
      </c>
      <c r="S308" s="104">
        <v>0</v>
      </c>
      <c r="T308" s="104">
        <v>0</v>
      </c>
      <c r="U308" s="104">
        <v>0</v>
      </c>
      <c r="V308" s="104">
        <v>0</v>
      </c>
      <c r="W308" s="104">
        <v>0</v>
      </c>
      <c r="X308" s="104">
        <v>0</v>
      </c>
      <c r="Y308" s="104">
        <v>0</v>
      </c>
      <c r="Z308" s="104">
        <v>0</v>
      </c>
      <c r="AA308" s="104" t="s">
        <v>319</v>
      </c>
      <c r="AB308" s="104" t="s">
        <v>333</v>
      </c>
      <c r="AC308" s="104" t="s">
        <v>334</v>
      </c>
      <c r="AD308" s="104" t="s">
        <v>335</v>
      </c>
      <c r="AE308" s="104" t="s">
        <v>414</v>
      </c>
      <c r="AF308" s="104" t="s">
        <v>902</v>
      </c>
      <c r="AG308" s="104"/>
    </row>
    <row r="309" spans="1:33">
      <c r="A309" s="104" t="s">
        <v>1159</v>
      </c>
      <c r="B309" s="104" t="s">
        <v>1576</v>
      </c>
      <c r="C309" s="104">
        <v>0</v>
      </c>
      <c r="D309" s="104">
        <v>0</v>
      </c>
      <c r="E309" s="104">
        <v>4.6974820000000002E-3</v>
      </c>
      <c r="F309" s="104">
        <v>0</v>
      </c>
      <c r="G309" s="104">
        <v>4.1354779999999997E-3</v>
      </c>
      <c r="H309" s="104">
        <v>4.9875309999999999E-3</v>
      </c>
      <c r="I309" s="104">
        <v>0</v>
      </c>
      <c r="J309" s="104">
        <v>0</v>
      </c>
      <c r="K309" s="104">
        <v>0</v>
      </c>
      <c r="L309" s="104">
        <v>0</v>
      </c>
      <c r="M309" s="104">
        <v>0</v>
      </c>
      <c r="N309" s="104">
        <v>3.6599200000000001E-3</v>
      </c>
      <c r="O309" s="104">
        <v>0</v>
      </c>
      <c r="P309" s="104">
        <v>0</v>
      </c>
      <c r="Q309" s="104">
        <v>0</v>
      </c>
      <c r="R309" s="104">
        <v>0</v>
      </c>
      <c r="S309" s="104">
        <v>0</v>
      </c>
      <c r="T309" s="104">
        <v>0</v>
      </c>
      <c r="U309" s="104">
        <v>0</v>
      </c>
      <c r="V309" s="104">
        <v>0</v>
      </c>
      <c r="W309" s="104">
        <v>0</v>
      </c>
      <c r="X309" s="104">
        <v>0</v>
      </c>
      <c r="Y309" s="104">
        <v>0</v>
      </c>
      <c r="Z309" s="104">
        <v>0</v>
      </c>
      <c r="AA309" s="104" t="s">
        <v>319</v>
      </c>
      <c r="AB309" s="104" t="s">
        <v>320</v>
      </c>
      <c r="AC309" s="104" t="s">
        <v>354</v>
      </c>
      <c r="AD309" s="104" t="s">
        <v>355</v>
      </c>
      <c r="AE309" s="104" t="s">
        <v>368</v>
      </c>
      <c r="AF309" s="104" t="s">
        <v>495</v>
      </c>
      <c r="AG309" s="104"/>
    </row>
    <row r="310" spans="1:33">
      <c r="A310" s="104" t="s">
        <v>432</v>
      </c>
      <c r="B310" s="104" t="s">
        <v>1577</v>
      </c>
      <c r="C310" s="104">
        <v>3.1454724939999998</v>
      </c>
      <c r="D310" s="104">
        <v>3.2012536379999998</v>
      </c>
      <c r="E310" s="104">
        <v>2.691657272</v>
      </c>
      <c r="F310" s="104">
        <v>3.1667748219999998</v>
      </c>
      <c r="G310" s="104">
        <v>0.33083826100000002</v>
      </c>
      <c r="H310" s="104">
        <v>0.54364089800000004</v>
      </c>
      <c r="I310" s="104">
        <v>0.48620114800000003</v>
      </c>
      <c r="J310" s="104">
        <v>0.55717799000000001</v>
      </c>
      <c r="K310" s="104">
        <v>0.42963715200000002</v>
      </c>
      <c r="L310" s="104">
        <v>0.35238695799999997</v>
      </c>
      <c r="M310" s="104">
        <v>0.45823195500000002</v>
      </c>
      <c r="N310" s="104">
        <v>0.36965194200000001</v>
      </c>
      <c r="O310" s="104">
        <v>0</v>
      </c>
      <c r="P310" s="104">
        <v>0</v>
      </c>
      <c r="Q310" s="104">
        <v>0</v>
      </c>
      <c r="R310" s="104">
        <v>0</v>
      </c>
      <c r="S310" s="104">
        <v>0</v>
      </c>
      <c r="T310" s="104">
        <v>0</v>
      </c>
      <c r="U310" s="104">
        <v>0</v>
      </c>
      <c r="V310" s="104">
        <v>0</v>
      </c>
      <c r="W310" s="104">
        <v>0</v>
      </c>
      <c r="X310" s="104">
        <v>0</v>
      </c>
      <c r="Y310" s="104">
        <v>0</v>
      </c>
      <c r="Z310" s="104">
        <v>0</v>
      </c>
      <c r="AA310" s="104" t="s">
        <v>319</v>
      </c>
      <c r="AB310" s="104" t="s">
        <v>320</v>
      </c>
      <c r="AC310" s="104" t="s">
        <v>321</v>
      </c>
      <c r="AD310" s="104" t="s">
        <v>322</v>
      </c>
      <c r="AE310" s="104" t="s">
        <v>323</v>
      </c>
      <c r="AF310" s="104" t="s">
        <v>324</v>
      </c>
      <c r="AG310" s="104"/>
    </row>
    <row r="311" spans="1:33">
      <c r="A311" s="104" t="s">
        <v>696</v>
      </c>
      <c r="B311" s="104" t="s">
        <v>1578</v>
      </c>
      <c r="C311" s="104">
        <v>0</v>
      </c>
      <c r="D311" s="104">
        <v>0</v>
      </c>
      <c r="E311" s="104">
        <v>0</v>
      </c>
      <c r="F311" s="104">
        <v>0</v>
      </c>
      <c r="G311" s="104">
        <v>0</v>
      </c>
      <c r="H311" s="104">
        <v>3.4912718000000002E-2</v>
      </c>
      <c r="I311" s="104">
        <v>0</v>
      </c>
      <c r="J311" s="104">
        <v>1.9213034E-2</v>
      </c>
      <c r="K311" s="104">
        <v>0</v>
      </c>
      <c r="L311" s="104">
        <v>0</v>
      </c>
      <c r="M311" s="104">
        <v>0</v>
      </c>
      <c r="N311" s="104">
        <v>0</v>
      </c>
      <c r="O311" s="104">
        <v>0</v>
      </c>
      <c r="P311" s="104">
        <v>0</v>
      </c>
      <c r="Q311" s="104">
        <v>0</v>
      </c>
      <c r="R311" s="104">
        <v>0</v>
      </c>
      <c r="S311" s="104">
        <v>0</v>
      </c>
      <c r="T311" s="104">
        <v>0</v>
      </c>
      <c r="U311" s="104">
        <v>0</v>
      </c>
      <c r="V311" s="104">
        <v>0</v>
      </c>
      <c r="W311" s="104">
        <v>0.17335419199999999</v>
      </c>
      <c r="X311" s="104">
        <v>0.152811736</v>
      </c>
      <c r="Y311" s="104">
        <v>0.181143413</v>
      </c>
      <c r="Z311" s="104">
        <v>0.16989314599999999</v>
      </c>
      <c r="AA311" s="104" t="s">
        <v>319</v>
      </c>
      <c r="AB311" s="104" t="s">
        <v>320</v>
      </c>
      <c r="AC311" s="104" t="s">
        <v>354</v>
      </c>
      <c r="AD311" s="104" t="s">
        <v>355</v>
      </c>
      <c r="AE311" s="104" t="s">
        <v>356</v>
      </c>
      <c r="AF311" s="104" t="s">
        <v>378</v>
      </c>
      <c r="AG311" s="104" t="s">
        <v>325</v>
      </c>
    </row>
    <row r="312" spans="1:33">
      <c r="A312" s="104" t="s">
        <v>982</v>
      </c>
      <c r="B312" s="104" t="s">
        <v>1579</v>
      </c>
      <c r="C312" s="104">
        <v>0</v>
      </c>
      <c r="D312" s="104">
        <v>0</v>
      </c>
      <c r="E312" s="104">
        <v>0</v>
      </c>
      <c r="F312" s="104">
        <v>0</v>
      </c>
      <c r="G312" s="104">
        <v>0</v>
      </c>
      <c r="H312" s="104">
        <v>0</v>
      </c>
      <c r="I312" s="104">
        <v>0</v>
      </c>
      <c r="J312" s="104">
        <v>0</v>
      </c>
      <c r="K312" s="104">
        <v>0</v>
      </c>
      <c r="L312" s="104">
        <v>0</v>
      </c>
      <c r="M312" s="104">
        <v>0</v>
      </c>
      <c r="N312" s="104">
        <v>0</v>
      </c>
      <c r="O312" s="104">
        <v>0</v>
      </c>
      <c r="P312" s="104">
        <v>0</v>
      </c>
      <c r="Q312" s="104">
        <v>0</v>
      </c>
      <c r="R312" s="104">
        <v>0</v>
      </c>
      <c r="S312" s="104">
        <v>0</v>
      </c>
      <c r="T312" s="104">
        <v>0</v>
      </c>
      <c r="U312" s="104">
        <v>7.0096730000000001E-3</v>
      </c>
      <c r="V312" s="104">
        <v>7.6678299999999996E-3</v>
      </c>
      <c r="W312" s="104">
        <v>0</v>
      </c>
      <c r="X312" s="104">
        <v>0</v>
      </c>
      <c r="Y312" s="104">
        <v>0</v>
      </c>
      <c r="Z312" s="104">
        <v>0</v>
      </c>
      <c r="AA312" s="104" t="s">
        <v>319</v>
      </c>
      <c r="AB312" s="104" t="s">
        <v>320</v>
      </c>
      <c r="AC312" s="104" t="s">
        <v>354</v>
      </c>
      <c r="AD312" s="104" t="s">
        <v>355</v>
      </c>
      <c r="AE312" s="104" t="s">
        <v>692</v>
      </c>
      <c r="AF312" s="104" t="s">
        <v>839</v>
      </c>
      <c r="AG312" s="104"/>
    </row>
    <row r="313" spans="1:33">
      <c r="A313" s="104" t="s">
        <v>834</v>
      </c>
      <c r="B313" s="104" t="s">
        <v>1580</v>
      </c>
      <c r="C313" s="104">
        <v>4.9358341999999999E-2</v>
      </c>
      <c r="D313" s="104">
        <v>7.2755764000000001E-2</v>
      </c>
      <c r="E313" s="104">
        <v>6.1067268000000001E-2</v>
      </c>
      <c r="F313" s="104">
        <v>5.1914341000000003E-2</v>
      </c>
      <c r="G313" s="104">
        <v>4.1354779999999997E-3</v>
      </c>
      <c r="H313" s="104">
        <v>0</v>
      </c>
      <c r="I313" s="104">
        <v>0</v>
      </c>
      <c r="J313" s="104">
        <v>0</v>
      </c>
      <c r="K313" s="104">
        <v>0</v>
      </c>
      <c r="L313" s="104">
        <v>1.1128008999999999E-2</v>
      </c>
      <c r="M313" s="104">
        <v>4.0551500000000004E-3</v>
      </c>
      <c r="N313" s="104">
        <v>0</v>
      </c>
      <c r="O313" s="104">
        <v>0</v>
      </c>
      <c r="P313" s="104">
        <v>0</v>
      </c>
      <c r="Q313" s="104">
        <v>0</v>
      </c>
      <c r="R313" s="104">
        <v>0</v>
      </c>
      <c r="S313" s="104">
        <v>2.8649191000000001E-2</v>
      </c>
      <c r="T313" s="104">
        <v>3.4305317000000002E-2</v>
      </c>
      <c r="U313" s="104">
        <v>2.1029019999999999E-2</v>
      </c>
      <c r="V313" s="104">
        <v>1.1501744E-2</v>
      </c>
      <c r="W313" s="104">
        <v>0</v>
      </c>
      <c r="X313" s="104">
        <v>0</v>
      </c>
      <c r="Y313" s="104">
        <v>0</v>
      </c>
      <c r="Z313" s="104">
        <v>0</v>
      </c>
      <c r="AA313" s="104" t="s">
        <v>319</v>
      </c>
      <c r="AB313" s="104" t="s">
        <v>417</v>
      </c>
      <c r="AC313" s="104" t="s">
        <v>418</v>
      </c>
      <c r="AD313" s="104" t="s">
        <v>419</v>
      </c>
      <c r="AE313" s="104" t="s">
        <v>420</v>
      </c>
      <c r="AF313" s="104" t="s">
        <v>421</v>
      </c>
      <c r="AG313" s="104"/>
    </row>
    <row r="314" spans="1:33">
      <c r="A314" s="104" t="s">
        <v>1021</v>
      </c>
      <c r="B314" s="104" t="s">
        <v>1581</v>
      </c>
      <c r="C314" s="104">
        <v>4.9358341999999999E-2</v>
      </c>
      <c r="D314" s="104">
        <v>3.3579584000000003E-2</v>
      </c>
      <c r="E314" s="104">
        <v>5.1672304000000002E-2</v>
      </c>
      <c r="F314" s="104">
        <v>2.5957171000000001E-2</v>
      </c>
      <c r="G314" s="104">
        <v>8.2709570000000007E-3</v>
      </c>
      <c r="H314" s="104">
        <v>0</v>
      </c>
      <c r="I314" s="104">
        <v>0</v>
      </c>
      <c r="J314" s="104">
        <v>0</v>
      </c>
      <c r="K314" s="104">
        <v>7.8115850000000002E-3</v>
      </c>
      <c r="L314" s="104">
        <v>7.4186729999999998E-3</v>
      </c>
      <c r="M314" s="104">
        <v>4.0551500000000004E-3</v>
      </c>
      <c r="N314" s="104">
        <v>1.0979760999999999E-2</v>
      </c>
      <c r="O314" s="104">
        <v>0</v>
      </c>
      <c r="P314" s="104">
        <v>0</v>
      </c>
      <c r="Q314" s="104">
        <v>0</v>
      </c>
      <c r="R314" s="104">
        <v>0</v>
      </c>
      <c r="S314" s="104">
        <v>0</v>
      </c>
      <c r="T314" s="104">
        <v>0</v>
      </c>
      <c r="U314" s="104">
        <v>0</v>
      </c>
      <c r="V314" s="104">
        <v>0</v>
      </c>
      <c r="W314" s="104">
        <v>0</v>
      </c>
      <c r="X314" s="104">
        <v>0</v>
      </c>
      <c r="Y314" s="104">
        <v>0</v>
      </c>
      <c r="Z314" s="104">
        <v>0</v>
      </c>
      <c r="AA314" s="104" t="s">
        <v>319</v>
      </c>
      <c r="AB314" s="104" t="s">
        <v>417</v>
      </c>
      <c r="AC314" s="104" t="s">
        <v>418</v>
      </c>
      <c r="AD314" s="104" t="s">
        <v>512</v>
      </c>
      <c r="AE314" s="104" t="s">
        <v>538</v>
      </c>
      <c r="AF314" s="104" t="s">
        <v>375</v>
      </c>
      <c r="AG314" s="104"/>
    </row>
    <row r="315" spans="1:33">
      <c r="A315" s="104" t="s">
        <v>964</v>
      </c>
      <c r="B315" s="104" t="s">
        <v>1582</v>
      </c>
      <c r="C315" s="104">
        <v>2.6922732000000001E-2</v>
      </c>
      <c r="D315" s="104">
        <v>4.4772777999999999E-2</v>
      </c>
      <c r="E315" s="104">
        <v>9.3949640000000004E-3</v>
      </c>
      <c r="F315" s="104">
        <v>3.8935756000000002E-2</v>
      </c>
      <c r="G315" s="104">
        <v>0</v>
      </c>
      <c r="H315" s="104">
        <v>0</v>
      </c>
      <c r="I315" s="104">
        <v>0</v>
      </c>
      <c r="J315" s="104">
        <v>0</v>
      </c>
      <c r="K315" s="104">
        <v>3.9057919999999999E-3</v>
      </c>
      <c r="L315" s="104">
        <v>0</v>
      </c>
      <c r="M315" s="104">
        <v>0</v>
      </c>
      <c r="N315" s="104">
        <v>0</v>
      </c>
      <c r="O315" s="104">
        <v>0</v>
      </c>
      <c r="P315" s="104">
        <v>0</v>
      </c>
      <c r="Q315" s="104">
        <v>0</v>
      </c>
      <c r="R315" s="104">
        <v>0</v>
      </c>
      <c r="S315" s="104">
        <v>1.9099459999999999E-2</v>
      </c>
      <c r="T315" s="104">
        <v>8.5763290000000006E-3</v>
      </c>
      <c r="U315" s="104">
        <v>1.4019347E-2</v>
      </c>
      <c r="V315" s="104">
        <v>3.8339149999999998E-3</v>
      </c>
      <c r="W315" s="104">
        <v>0</v>
      </c>
      <c r="X315" s="104">
        <v>0</v>
      </c>
      <c r="Y315" s="104">
        <v>0</v>
      </c>
      <c r="Z315" s="104">
        <v>0</v>
      </c>
      <c r="AA315" s="104" t="s">
        <v>319</v>
      </c>
      <c r="AB315" s="104" t="s">
        <v>417</v>
      </c>
      <c r="AC315" s="104" t="s">
        <v>418</v>
      </c>
      <c r="AD315" s="104" t="s">
        <v>512</v>
      </c>
      <c r="AE315" s="104" t="s">
        <v>538</v>
      </c>
      <c r="AF315" s="104" t="s">
        <v>965</v>
      </c>
      <c r="AG315" s="104" t="s">
        <v>325</v>
      </c>
    </row>
    <row r="316" spans="1:33">
      <c r="A316" s="104" t="s">
        <v>939</v>
      </c>
      <c r="B316" s="104" t="s">
        <v>1583</v>
      </c>
      <c r="C316" s="104">
        <v>2.6922732000000001E-2</v>
      </c>
      <c r="D316" s="104">
        <v>5.5965973000000002E-2</v>
      </c>
      <c r="E316" s="104">
        <v>2.8184892999999999E-2</v>
      </c>
      <c r="F316" s="104">
        <v>2.5957171000000001E-2</v>
      </c>
      <c r="G316" s="104">
        <v>8.2709570000000007E-3</v>
      </c>
      <c r="H316" s="104">
        <v>0</v>
      </c>
      <c r="I316" s="104">
        <v>0</v>
      </c>
      <c r="J316" s="104">
        <v>3.8426070000000001E-3</v>
      </c>
      <c r="K316" s="104">
        <v>7.8115850000000002E-3</v>
      </c>
      <c r="L316" s="104">
        <v>1.8546681999999998E-2</v>
      </c>
      <c r="M316" s="104">
        <v>4.0551500000000004E-3</v>
      </c>
      <c r="N316" s="104">
        <v>3.6599200000000001E-3</v>
      </c>
      <c r="O316" s="104">
        <v>0</v>
      </c>
      <c r="P316" s="104">
        <v>0</v>
      </c>
      <c r="Q316" s="104">
        <v>0</v>
      </c>
      <c r="R316" s="104">
        <v>0</v>
      </c>
      <c r="S316" s="104">
        <v>0</v>
      </c>
      <c r="T316" s="104">
        <v>0</v>
      </c>
      <c r="U316" s="104">
        <v>0</v>
      </c>
      <c r="V316" s="104">
        <v>0</v>
      </c>
      <c r="W316" s="104">
        <v>0</v>
      </c>
      <c r="X316" s="104">
        <v>0</v>
      </c>
      <c r="Y316" s="104">
        <v>0</v>
      </c>
      <c r="Z316" s="104">
        <v>0</v>
      </c>
      <c r="AA316" s="104" t="s">
        <v>319</v>
      </c>
      <c r="AB316" s="104" t="s">
        <v>435</v>
      </c>
      <c r="AC316" s="104" t="s">
        <v>436</v>
      </c>
      <c r="AD316" s="104" t="s">
        <v>437</v>
      </c>
      <c r="AE316" s="104" t="s">
        <v>438</v>
      </c>
      <c r="AF316" s="104" t="s">
        <v>375</v>
      </c>
      <c r="AG316" s="104" t="s">
        <v>325</v>
      </c>
    </row>
    <row r="317" spans="1:33">
      <c r="A317" s="104" t="s">
        <v>1187</v>
      </c>
      <c r="B317" s="104" t="s">
        <v>1584</v>
      </c>
      <c r="C317" s="104">
        <v>0</v>
      </c>
      <c r="D317" s="104">
        <v>0</v>
      </c>
      <c r="E317" s="104">
        <v>0</v>
      </c>
      <c r="F317" s="104">
        <v>0</v>
      </c>
      <c r="G317" s="104">
        <v>0</v>
      </c>
      <c r="H317" s="104">
        <v>0</v>
      </c>
      <c r="I317" s="104">
        <v>0</v>
      </c>
      <c r="J317" s="104">
        <v>0</v>
      </c>
      <c r="K317" s="104">
        <v>0</v>
      </c>
      <c r="L317" s="104">
        <v>0</v>
      </c>
      <c r="M317" s="104">
        <v>0</v>
      </c>
      <c r="N317" s="104">
        <v>0</v>
      </c>
      <c r="O317" s="104">
        <v>0</v>
      </c>
      <c r="P317" s="104">
        <v>0</v>
      </c>
      <c r="Q317" s="104">
        <v>0</v>
      </c>
      <c r="R317" s="104">
        <v>0</v>
      </c>
      <c r="S317" s="104">
        <v>0</v>
      </c>
      <c r="T317" s="104">
        <v>1.2864494000000001E-2</v>
      </c>
      <c r="U317" s="104">
        <v>0</v>
      </c>
      <c r="V317" s="104">
        <v>7.6678299999999996E-3</v>
      </c>
      <c r="W317" s="104">
        <v>0</v>
      </c>
      <c r="X317" s="104">
        <v>0</v>
      </c>
      <c r="Y317" s="104">
        <v>0</v>
      </c>
      <c r="Z317" s="104">
        <v>0</v>
      </c>
      <c r="AA317" s="104" t="s">
        <v>319</v>
      </c>
      <c r="AB317" s="104" t="s">
        <v>576</v>
      </c>
      <c r="AC317" s="104" t="s">
        <v>577</v>
      </c>
      <c r="AD317" s="104" t="s">
        <v>749</v>
      </c>
      <c r="AE317" s="104" t="s">
        <v>750</v>
      </c>
      <c r="AF317" s="104" t="s">
        <v>1188</v>
      </c>
      <c r="AG317" s="104" t="s">
        <v>325</v>
      </c>
    </row>
    <row r="318" spans="1:33">
      <c r="A318" s="104" t="s">
        <v>433</v>
      </c>
      <c r="B318" s="104" t="s">
        <v>1585</v>
      </c>
      <c r="C318" s="104">
        <v>0</v>
      </c>
      <c r="D318" s="104">
        <v>0</v>
      </c>
      <c r="E318" s="104">
        <v>0</v>
      </c>
      <c r="F318" s="104">
        <v>0</v>
      </c>
      <c r="G318" s="104">
        <v>0.26053513099999998</v>
      </c>
      <c r="H318" s="104">
        <v>6.8678304240000001</v>
      </c>
      <c r="I318" s="104">
        <v>0.20837192099999999</v>
      </c>
      <c r="J318" s="104">
        <v>7.6506301880000001</v>
      </c>
      <c r="K318" s="104">
        <v>0.21481857600000001</v>
      </c>
      <c r="L318" s="104">
        <v>0.18917615600000001</v>
      </c>
      <c r="M318" s="104">
        <v>0.137875101</v>
      </c>
      <c r="N318" s="104">
        <v>0.15737656899999999</v>
      </c>
      <c r="O318" s="104">
        <v>5.2065254999999998E-2</v>
      </c>
      <c r="P318" s="104">
        <v>0</v>
      </c>
      <c r="Q318" s="104">
        <v>6.8703524000000002E-2</v>
      </c>
      <c r="R318" s="104">
        <v>0</v>
      </c>
      <c r="S318" s="104">
        <v>0</v>
      </c>
      <c r="T318" s="104">
        <v>0</v>
      </c>
      <c r="U318" s="104">
        <v>0</v>
      </c>
      <c r="V318" s="104">
        <v>0</v>
      </c>
      <c r="W318" s="104">
        <v>0</v>
      </c>
      <c r="X318" s="104">
        <v>4.3660499999999998E-3</v>
      </c>
      <c r="Y318" s="104">
        <v>1.3254396E-2</v>
      </c>
      <c r="Z318" s="104">
        <v>1.7883488999999999E-2</v>
      </c>
      <c r="AA318" s="104" t="s">
        <v>319</v>
      </c>
      <c r="AB318" s="104" t="s">
        <v>327</v>
      </c>
      <c r="AC318" s="104" t="s">
        <v>346</v>
      </c>
      <c r="AD318" s="104" t="s">
        <v>347</v>
      </c>
      <c r="AE318" s="104" t="s">
        <v>348</v>
      </c>
      <c r="AF318" s="104" t="s">
        <v>372</v>
      </c>
      <c r="AG318" s="104" t="s">
        <v>325</v>
      </c>
    </row>
    <row r="319" spans="1:33">
      <c r="A319" s="104" t="s">
        <v>1017</v>
      </c>
      <c r="B319" s="104" t="s">
        <v>1586</v>
      </c>
      <c r="C319" s="104">
        <v>3.5896975999999997E-2</v>
      </c>
      <c r="D319" s="104">
        <v>6.1562569999999997E-2</v>
      </c>
      <c r="E319" s="104">
        <v>2.8184892999999999E-2</v>
      </c>
      <c r="F319" s="104">
        <v>3.8935756000000002E-2</v>
      </c>
      <c r="G319" s="104">
        <v>8.2709570000000007E-3</v>
      </c>
      <c r="H319" s="104">
        <v>0</v>
      </c>
      <c r="I319" s="104">
        <v>0</v>
      </c>
      <c r="J319" s="104">
        <v>0</v>
      </c>
      <c r="K319" s="104">
        <v>1.5623168999999999E-2</v>
      </c>
      <c r="L319" s="104">
        <v>0</v>
      </c>
      <c r="M319" s="104">
        <v>8.1103000000000008E-3</v>
      </c>
      <c r="N319" s="104">
        <v>3.6599200000000001E-3</v>
      </c>
      <c r="O319" s="104">
        <v>0</v>
      </c>
      <c r="P319" s="104">
        <v>0</v>
      </c>
      <c r="Q319" s="104">
        <v>0</v>
      </c>
      <c r="R319" s="104">
        <v>0</v>
      </c>
      <c r="S319" s="104">
        <v>0</v>
      </c>
      <c r="T319" s="104">
        <v>0</v>
      </c>
      <c r="U319" s="104">
        <v>0</v>
      </c>
      <c r="V319" s="104">
        <v>0</v>
      </c>
      <c r="W319" s="104">
        <v>0</v>
      </c>
      <c r="X319" s="104">
        <v>0</v>
      </c>
      <c r="Y319" s="104">
        <v>0</v>
      </c>
      <c r="Z319" s="104">
        <v>0</v>
      </c>
      <c r="AA319" s="104" t="s">
        <v>319</v>
      </c>
      <c r="AB319" s="104" t="s">
        <v>823</v>
      </c>
      <c r="AC319" s="104" t="s">
        <v>1018</v>
      </c>
      <c r="AD319" s="104" t="s">
        <v>1019</v>
      </c>
      <c r="AE319" s="104" t="s">
        <v>481</v>
      </c>
      <c r="AF319" s="104" t="s">
        <v>476</v>
      </c>
      <c r="AG319" s="104" t="s">
        <v>325</v>
      </c>
    </row>
    <row r="320" spans="1:33">
      <c r="A320" s="104" t="s">
        <v>1078</v>
      </c>
      <c r="B320" s="104" t="s">
        <v>1587</v>
      </c>
      <c r="C320" s="104">
        <v>0</v>
      </c>
      <c r="D320" s="104">
        <v>0</v>
      </c>
      <c r="E320" s="104">
        <v>0</v>
      </c>
      <c r="F320" s="104">
        <v>0</v>
      </c>
      <c r="G320" s="104">
        <v>0</v>
      </c>
      <c r="H320" s="104">
        <v>0</v>
      </c>
      <c r="I320" s="104">
        <v>0</v>
      </c>
      <c r="J320" s="104">
        <v>0</v>
      </c>
      <c r="K320" s="104">
        <v>0</v>
      </c>
      <c r="L320" s="104">
        <v>0</v>
      </c>
      <c r="M320" s="104">
        <v>0</v>
      </c>
      <c r="N320" s="104">
        <v>0</v>
      </c>
      <c r="O320" s="104">
        <v>0</v>
      </c>
      <c r="P320" s="104">
        <v>0</v>
      </c>
      <c r="Q320" s="104">
        <v>0</v>
      </c>
      <c r="R320" s="104">
        <v>0</v>
      </c>
      <c r="S320" s="104">
        <v>0</v>
      </c>
      <c r="T320" s="104">
        <v>4.288165E-3</v>
      </c>
      <c r="U320" s="104">
        <v>0</v>
      </c>
      <c r="V320" s="104">
        <v>0</v>
      </c>
      <c r="W320" s="104">
        <v>2.5368906E-2</v>
      </c>
      <c r="X320" s="104">
        <v>4.8026546000000003E-2</v>
      </c>
      <c r="Y320" s="104">
        <v>4.8599452000000001E-2</v>
      </c>
      <c r="Z320" s="104">
        <v>8.9417449999999992E-3</v>
      </c>
      <c r="AA320" s="104" t="s">
        <v>319</v>
      </c>
      <c r="AB320" s="104" t="s">
        <v>320</v>
      </c>
      <c r="AC320" s="104" t="s">
        <v>354</v>
      </c>
      <c r="AD320" s="104" t="s">
        <v>355</v>
      </c>
      <c r="AE320" s="104" t="s">
        <v>368</v>
      </c>
      <c r="AF320" s="104" t="s">
        <v>369</v>
      </c>
      <c r="AG320" s="104"/>
    </row>
    <row r="321" spans="1:33">
      <c r="A321" s="104" t="s">
        <v>874</v>
      </c>
      <c r="B321" s="104" t="s">
        <v>1588</v>
      </c>
      <c r="C321" s="104">
        <v>7.6281073000000005E-2</v>
      </c>
      <c r="D321" s="104">
        <v>0.100738751</v>
      </c>
      <c r="E321" s="104">
        <v>5.6369785999999998E-2</v>
      </c>
      <c r="F321" s="104">
        <v>9.0850097000000005E-2</v>
      </c>
      <c r="G321" s="104">
        <v>0</v>
      </c>
      <c r="H321" s="104">
        <v>9.9750619999999998E-3</v>
      </c>
      <c r="I321" s="104">
        <v>0</v>
      </c>
      <c r="J321" s="104">
        <v>3.8426070000000001E-3</v>
      </c>
      <c r="K321" s="104">
        <v>7.8115850000000002E-3</v>
      </c>
      <c r="L321" s="104">
        <v>3.7093360000000001E-3</v>
      </c>
      <c r="M321" s="104">
        <v>4.0551500000000004E-3</v>
      </c>
      <c r="N321" s="104">
        <v>0</v>
      </c>
      <c r="O321" s="104">
        <v>0</v>
      </c>
      <c r="P321" s="104">
        <v>0</v>
      </c>
      <c r="Q321" s="104">
        <v>0</v>
      </c>
      <c r="R321" s="104">
        <v>0</v>
      </c>
      <c r="S321" s="104">
        <v>0</v>
      </c>
      <c r="T321" s="104">
        <v>0</v>
      </c>
      <c r="U321" s="104">
        <v>0</v>
      </c>
      <c r="V321" s="104">
        <v>0</v>
      </c>
      <c r="W321" s="104">
        <v>0</v>
      </c>
      <c r="X321" s="104">
        <v>0</v>
      </c>
      <c r="Y321" s="104">
        <v>0</v>
      </c>
      <c r="Z321" s="104">
        <v>0</v>
      </c>
      <c r="AA321" s="104" t="s">
        <v>319</v>
      </c>
      <c r="AB321" s="104" t="s">
        <v>320</v>
      </c>
      <c r="AC321" s="104" t="s">
        <v>321</v>
      </c>
      <c r="AD321" s="104" t="s">
        <v>322</v>
      </c>
      <c r="AE321" s="104" t="s">
        <v>508</v>
      </c>
      <c r="AF321" s="104" t="s">
        <v>875</v>
      </c>
      <c r="AG321" s="104" t="s">
        <v>325</v>
      </c>
    </row>
    <row r="322" spans="1:33">
      <c r="A322" s="104" t="s">
        <v>1189</v>
      </c>
      <c r="B322" s="104" t="s">
        <v>1589</v>
      </c>
      <c r="C322" s="104">
        <v>4.4871219999999996E-3</v>
      </c>
      <c r="D322" s="104">
        <v>5.596597E-3</v>
      </c>
      <c r="E322" s="104">
        <v>0</v>
      </c>
      <c r="F322" s="104">
        <v>0</v>
      </c>
      <c r="G322" s="104">
        <v>0</v>
      </c>
      <c r="H322" s="104">
        <v>4.9875309999999999E-3</v>
      </c>
      <c r="I322" s="104">
        <v>0</v>
      </c>
      <c r="J322" s="104">
        <v>0</v>
      </c>
      <c r="K322" s="104">
        <v>3.9057919999999999E-3</v>
      </c>
      <c r="L322" s="104">
        <v>0</v>
      </c>
      <c r="M322" s="104">
        <v>0</v>
      </c>
      <c r="N322" s="104">
        <v>0</v>
      </c>
      <c r="O322" s="104">
        <v>0</v>
      </c>
      <c r="P322" s="104">
        <v>0</v>
      </c>
      <c r="Q322" s="104">
        <v>0</v>
      </c>
      <c r="R322" s="104">
        <v>0</v>
      </c>
      <c r="S322" s="104">
        <v>0</v>
      </c>
      <c r="T322" s="104">
        <v>0</v>
      </c>
      <c r="U322" s="104">
        <v>0</v>
      </c>
      <c r="V322" s="104">
        <v>0</v>
      </c>
      <c r="W322" s="104">
        <v>0</v>
      </c>
      <c r="X322" s="104">
        <v>0</v>
      </c>
      <c r="Y322" s="104">
        <v>0</v>
      </c>
      <c r="Z322" s="104">
        <v>0</v>
      </c>
      <c r="AA322" s="104" t="s">
        <v>319</v>
      </c>
      <c r="AB322" s="104" t="s">
        <v>576</v>
      </c>
      <c r="AC322" s="104" t="s">
        <v>577</v>
      </c>
      <c r="AD322" s="104" t="s">
        <v>578</v>
      </c>
      <c r="AE322" s="104" t="s">
        <v>579</v>
      </c>
      <c r="AF322" s="104" t="s">
        <v>1099</v>
      </c>
      <c r="AG322" s="104"/>
    </row>
    <row r="323" spans="1:33">
      <c r="A323" s="104" t="s">
        <v>1054</v>
      </c>
      <c r="B323" s="104" t="s">
        <v>1590</v>
      </c>
      <c r="C323" s="104">
        <v>6.2819707000000002E-2</v>
      </c>
      <c r="D323" s="104">
        <v>3.9176180999999997E-2</v>
      </c>
      <c r="E323" s="104">
        <v>5.6369785999999998E-2</v>
      </c>
      <c r="F323" s="104">
        <v>0</v>
      </c>
      <c r="G323" s="104">
        <v>0</v>
      </c>
      <c r="H323" s="104">
        <v>0</v>
      </c>
      <c r="I323" s="104">
        <v>0</v>
      </c>
      <c r="J323" s="104">
        <v>0</v>
      </c>
      <c r="K323" s="104">
        <v>3.9057919999999999E-3</v>
      </c>
      <c r="L323" s="104">
        <v>3.7093360000000001E-3</v>
      </c>
      <c r="M323" s="104">
        <v>4.0551500000000004E-3</v>
      </c>
      <c r="N323" s="104">
        <v>0</v>
      </c>
      <c r="O323" s="104">
        <v>0</v>
      </c>
      <c r="P323" s="104">
        <v>0</v>
      </c>
      <c r="Q323" s="104">
        <v>0</v>
      </c>
      <c r="R323" s="104">
        <v>0</v>
      </c>
      <c r="S323" s="104">
        <v>0</v>
      </c>
      <c r="T323" s="104">
        <v>0</v>
      </c>
      <c r="U323" s="104">
        <v>0</v>
      </c>
      <c r="V323" s="104">
        <v>0</v>
      </c>
      <c r="W323" s="104">
        <v>0</v>
      </c>
      <c r="X323" s="104">
        <v>0</v>
      </c>
      <c r="Y323" s="104">
        <v>0</v>
      </c>
      <c r="Z323" s="104">
        <v>0</v>
      </c>
      <c r="AA323" s="104" t="s">
        <v>319</v>
      </c>
      <c r="AB323" s="104" t="s">
        <v>576</v>
      </c>
      <c r="AC323" s="104" t="s">
        <v>1055</v>
      </c>
      <c r="AD323" s="104" t="s">
        <v>813</v>
      </c>
      <c r="AE323" s="104" t="s">
        <v>481</v>
      </c>
      <c r="AF323" s="104" t="s">
        <v>476</v>
      </c>
      <c r="AG323" s="104" t="s">
        <v>325</v>
      </c>
    </row>
    <row r="324" spans="1:33">
      <c r="A324" s="104" t="s">
        <v>991</v>
      </c>
      <c r="B324" s="104" t="s">
        <v>1591</v>
      </c>
      <c r="C324" s="104">
        <v>3.5896975999999997E-2</v>
      </c>
      <c r="D324" s="104">
        <v>5.0369375000000001E-2</v>
      </c>
      <c r="E324" s="104">
        <v>4.6974821E-2</v>
      </c>
      <c r="F324" s="104">
        <v>2.5957171000000001E-2</v>
      </c>
      <c r="G324" s="104">
        <v>8.2709570000000007E-3</v>
      </c>
      <c r="H324" s="104">
        <v>0</v>
      </c>
      <c r="I324" s="104">
        <v>0</v>
      </c>
      <c r="J324" s="104">
        <v>3.8426070000000001E-3</v>
      </c>
      <c r="K324" s="104">
        <v>7.8115850000000002E-3</v>
      </c>
      <c r="L324" s="104">
        <v>3.7093360000000001E-3</v>
      </c>
      <c r="M324" s="104">
        <v>1.216545E-2</v>
      </c>
      <c r="N324" s="104">
        <v>0</v>
      </c>
      <c r="O324" s="104">
        <v>0</v>
      </c>
      <c r="P324" s="104">
        <v>0</v>
      </c>
      <c r="Q324" s="104">
        <v>0</v>
      </c>
      <c r="R324" s="104">
        <v>0</v>
      </c>
      <c r="S324" s="104">
        <v>0</v>
      </c>
      <c r="T324" s="104">
        <v>0</v>
      </c>
      <c r="U324" s="104">
        <v>0</v>
      </c>
      <c r="V324" s="104">
        <v>0</v>
      </c>
      <c r="W324" s="104">
        <v>0</v>
      </c>
      <c r="X324" s="104">
        <v>0</v>
      </c>
      <c r="Y324" s="104">
        <v>0</v>
      </c>
      <c r="Z324" s="104">
        <v>0</v>
      </c>
      <c r="AA324" s="104" t="s">
        <v>319</v>
      </c>
      <c r="AB324" s="104" t="s">
        <v>992</v>
      </c>
      <c r="AC324" s="104" t="s">
        <v>993</v>
      </c>
      <c r="AD324" s="104" t="s">
        <v>994</v>
      </c>
      <c r="AE324" s="104" t="s">
        <v>995</v>
      </c>
      <c r="AF324" s="104" t="s">
        <v>996</v>
      </c>
      <c r="AG324" s="104"/>
    </row>
    <row r="325" spans="1:33">
      <c r="A325" s="104" t="s">
        <v>1077</v>
      </c>
      <c r="B325" s="104" t="s">
        <v>1592</v>
      </c>
      <c r="C325" s="104">
        <v>4.4871219999999996E-3</v>
      </c>
      <c r="D325" s="104">
        <v>2.2386389E-2</v>
      </c>
      <c r="E325" s="104">
        <v>4.6974820000000002E-3</v>
      </c>
      <c r="F325" s="104">
        <v>1.2978585000000001E-2</v>
      </c>
      <c r="G325" s="104">
        <v>1.6541912999999998E-2</v>
      </c>
      <c r="H325" s="104">
        <v>1.9950124999999999E-2</v>
      </c>
      <c r="I325" s="104">
        <v>0</v>
      </c>
      <c r="J325" s="104">
        <v>3.8426070000000001E-3</v>
      </c>
      <c r="K325" s="104">
        <v>3.9057919999999999E-3</v>
      </c>
      <c r="L325" s="104">
        <v>2.5965354999999999E-2</v>
      </c>
      <c r="M325" s="104">
        <v>8.1103000000000008E-3</v>
      </c>
      <c r="N325" s="104">
        <v>3.6599200000000001E-3</v>
      </c>
      <c r="O325" s="104">
        <v>0</v>
      </c>
      <c r="P325" s="104">
        <v>0</v>
      </c>
      <c r="Q325" s="104">
        <v>0</v>
      </c>
      <c r="R325" s="104">
        <v>0</v>
      </c>
      <c r="S325" s="104">
        <v>0</v>
      </c>
      <c r="T325" s="104">
        <v>4.288165E-3</v>
      </c>
      <c r="U325" s="104">
        <v>0</v>
      </c>
      <c r="V325" s="104">
        <v>0</v>
      </c>
      <c r="W325" s="104">
        <v>0</v>
      </c>
      <c r="X325" s="104">
        <v>0</v>
      </c>
      <c r="Y325" s="104">
        <v>0</v>
      </c>
      <c r="Z325" s="104">
        <v>0</v>
      </c>
      <c r="AA325" s="104" t="s">
        <v>319</v>
      </c>
      <c r="AB325" s="104" t="s">
        <v>417</v>
      </c>
      <c r="AC325" s="104" t="s">
        <v>440</v>
      </c>
      <c r="AD325" s="104" t="s">
        <v>716</v>
      </c>
      <c r="AE325" s="104" t="s">
        <v>792</v>
      </c>
      <c r="AF325" s="104" t="s">
        <v>375</v>
      </c>
      <c r="AG325" s="104"/>
    </row>
    <row r="326" spans="1:33">
      <c r="A326" s="104" t="s">
        <v>1236</v>
      </c>
      <c r="B326" s="104" t="s">
        <v>1593</v>
      </c>
      <c r="C326" s="104">
        <v>0</v>
      </c>
      <c r="D326" s="104">
        <v>0</v>
      </c>
      <c r="E326" s="104">
        <v>0</v>
      </c>
      <c r="F326" s="104">
        <v>0</v>
      </c>
      <c r="G326" s="104">
        <v>0</v>
      </c>
      <c r="H326" s="104">
        <v>0</v>
      </c>
      <c r="I326" s="104">
        <v>0</v>
      </c>
      <c r="J326" s="104">
        <v>0</v>
      </c>
      <c r="K326" s="104">
        <v>0</v>
      </c>
      <c r="L326" s="104">
        <v>0</v>
      </c>
      <c r="M326" s="104">
        <v>0</v>
      </c>
      <c r="N326" s="104">
        <v>0</v>
      </c>
      <c r="O326" s="104">
        <v>0</v>
      </c>
      <c r="P326" s="104">
        <v>0</v>
      </c>
      <c r="Q326" s="104">
        <v>0</v>
      </c>
      <c r="R326" s="104">
        <v>0</v>
      </c>
      <c r="S326" s="104">
        <v>0</v>
      </c>
      <c r="T326" s="104">
        <v>4.288165E-3</v>
      </c>
      <c r="U326" s="104">
        <v>0</v>
      </c>
      <c r="V326" s="104">
        <v>0</v>
      </c>
      <c r="W326" s="104">
        <v>0</v>
      </c>
      <c r="X326" s="104">
        <v>0</v>
      </c>
      <c r="Y326" s="104">
        <v>0</v>
      </c>
      <c r="Z326" s="104">
        <v>0</v>
      </c>
      <c r="AA326" s="104" t="s">
        <v>319</v>
      </c>
      <c r="AB326" s="104" t="s">
        <v>327</v>
      </c>
      <c r="AC326" s="104" t="s">
        <v>1037</v>
      </c>
      <c r="AD326" s="104" t="s">
        <v>1038</v>
      </c>
      <c r="AE326" s="104" t="s">
        <v>1197</v>
      </c>
      <c r="AF326" s="104"/>
      <c r="AG326" s="104"/>
    </row>
    <row r="327" spans="1:33">
      <c r="A327" s="104" t="s">
        <v>487</v>
      </c>
      <c r="B327" s="104" t="s">
        <v>1594</v>
      </c>
      <c r="C327" s="104">
        <v>2.2435610000000002E-2</v>
      </c>
      <c r="D327" s="104">
        <v>2.7982986000000001E-2</v>
      </c>
      <c r="E327" s="104">
        <v>1.8789929E-2</v>
      </c>
      <c r="F327" s="104">
        <v>3.8935756000000002E-2</v>
      </c>
      <c r="G327" s="104">
        <v>0</v>
      </c>
      <c r="H327" s="104">
        <v>0</v>
      </c>
      <c r="I327" s="104">
        <v>0</v>
      </c>
      <c r="J327" s="104">
        <v>0</v>
      </c>
      <c r="K327" s="104">
        <v>3.9057919999999999E-3</v>
      </c>
      <c r="L327" s="104">
        <v>0</v>
      </c>
      <c r="M327" s="104">
        <v>0</v>
      </c>
      <c r="N327" s="104">
        <v>0</v>
      </c>
      <c r="O327" s="104">
        <v>0</v>
      </c>
      <c r="P327" s="104">
        <v>0</v>
      </c>
      <c r="Q327" s="104">
        <v>0</v>
      </c>
      <c r="R327" s="104">
        <v>0</v>
      </c>
      <c r="S327" s="104">
        <v>4.7748649999999997E-3</v>
      </c>
      <c r="T327" s="104">
        <v>0</v>
      </c>
      <c r="U327" s="104">
        <v>0</v>
      </c>
      <c r="V327" s="104">
        <v>3.8339149999999998E-3</v>
      </c>
      <c r="W327" s="104">
        <v>0</v>
      </c>
      <c r="X327" s="104">
        <v>0</v>
      </c>
      <c r="Y327" s="104">
        <v>0</v>
      </c>
      <c r="Z327" s="104">
        <v>0</v>
      </c>
      <c r="AA327" s="104" t="s">
        <v>319</v>
      </c>
      <c r="AB327" s="104" t="s">
        <v>320</v>
      </c>
      <c r="AC327" s="104" t="s">
        <v>354</v>
      </c>
      <c r="AD327" s="104" t="s">
        <v>355</v>
      </c>
      <c r="AE327" s="104" t="s">
        <v>368</v>
      </c>
      <c r="AF327" s="104" t="s">
        <v>375</v>
      </c>
      <c r="AG327" s="104"/>
    </row>
    <row r="328" spans="1:33">
      <c r="A328" s="104" t="s">
        <v>934</v>
      </c>
      <c r="B328" s="104" t="s">
        <v>1595</v>
      </c>
      <c r="C328" s="104">
        <v>2.6922732000000001E-2</v>
      </c>
      <c r="D328" s="104">
        <v>5.596597E-3</v>
      </c>
      <c r="E328" s="104">
        <v>1.8789929E-2</v>
      </c>
      <c r="F328" s="104">
        <v>1.2978585000000001E-2</v>
      </c>
      <c r="G328" s="104">
        <v>4.1354779999999997E-3</v>
      </c>
      <c r="H328" s="104">
        <v>4.9875309999999999E-3</v>
      </c>
      <c r="I328" s="104">
        <v>1.3891461000000001E-2</v>
      </c>
      <c r="J328" s="104">
        <v>0</v>
      </c>
      <c r="K328" s="104">
        <v>3.9057919999999999E-3</v>
      </c>
      <c r="L328" s="104">
        <v>3.7093360000000001E-3</v>
      </c>
      <c r="M328" s="104">
        <v>0</v>
      </c>
      <c r="N328" s="104">
        <v>0</v>
      </c>
      <c r="O328" s="104">
        <v>0</v>
      </c>
      <c r="P328" s="104">
        <v>0</v>
      </c>
      <c r="Q328" s="104">
        <v>0</v>
      </c>
      <c r="R328" s="104">
        <v>0</v>
      </c>
      <c r="S328" s="104">
        <v>3.3424056000000001E-2</v>
      </c>
      <c r="T328" s="104">
        <v>2.1440823000000001E-2</v>
      </c>
      <c r="U328" s="104">
        <v>3.5048366999999997E-2</v>
      </c>
      <c r="V328" s="104">
        <v>2.3003488999999998E-2</v>
      </c>
      <c r="W328" s="104">
        <v>0</v>
      </c>
      <c r="X328" s="104">
        <v>0</v>
      </c>
      <c r="Y328" s="104">
        <v>0</v>
      </c>
      <c r="Z328" s="104">
        <v>0</v>
      </c>
      <c r="AA328" s="104" t="s">
        <v>319</v>
      </c>
      <c r="AB328" s="104" t="s">
        <v>576</v>
      </c>
      <c r="AC328" s="104" t="s">
        <v>577</v>
      </c>
      <c r="AD328" s="104" t="s">
        <v>578</v>
      </c>
      <c r="AE328" s="104" t="s">
        <v>579</v>
      </c>
      <c r="AF328" s="104" t="s">
        <v>580</v>
      </c>
      <c r="AG328" s="104" t="s">
        <v>325</v>
      </c>
    </row>
    <row r="329" spans="1:33">
      <c r="A329" s="104" t="s">
        <v>724</v>
      </c>
      <c r="B329" s="104" t="s">
        <v>1596</v>
      </c>
      <c r="C329" s="104">
        <v>0</v>
      </c>
      <c r="D329" s="104">
        <v>0</v>
      </c>
      <c r="E329" s="104">
        <v>0</v>
      </c>
      <c r="F329" s="104">
        <v>0</v>
      </c>
      <c r="G329" s="104">
        <v>0</v>
      </c>
      <c r="H329" s="104">
        <v>0</v>
      </c>
      <c r="I329" s="104">
        <v>0</v>
      </c>
      <c r="J329" s="104">
        <v>0</v>
      </c>
      <c r="K329" s="104">
        <v>0</v>
      </c>
      <c r="L329" s="104">
        <v>0</v>
      </c>
      <c r="M329" s="104">
        <v>0</v>
      </c>
      <c r="N329" s="104">
        <v>0</v>
      </c>
      <c r="O329" s="104">
        <v>0</v>
      </c>
      <c r="P329" s="104">
        <v>0</v>
      </c>
      <c r="Q329" s="104">
        <v>0</v>
      </c>
      <c r="R329" s="104">
        <v>0</v>
      </c>
      <c r="S329" s="104">
        <v>0.186219739</v>
      </c>
      <c r="T329" s="104">
        <v>0.19296741000000001</v>
      </c>
      <c r="U329" s="104">
        <v>0.14019346699999999</v>
      </c>
      <c r="V329" s="104">
        <v>0.16869225199999999</v>
      </c>
      <c r="W329" s="104">
        <v>0</v>
      </c>
      <c r="X329" s="104">
        <v>0</v>
      </c>
      <c r="Y329" s="104">
        <v>0</v>
      </c>
      <c r="Z329" s="104">
        <v>0</v>
      </c>
      <c r="AA329" s="104" t="s">
        <v>319</v>
      </c>
      <c r="AB329" s="104" t="s">
        <v>320</v>
      </c>
      <c r="AC329" s="104" t="s">
        <v>321</v>
      </c>
      <c r="AD329" s="104" t="s">
        <v>341</v>
      </c>
      <c r="AE329" s="104" t="s">
        <v>342</v>
      </c>
      <c r="AF329" s="104"/>
      <c r="AG329" s="104"/>
    </row>
    <row r="330" spans="1:33">
      <c r="A330" s="104" t="s">
        <v>1124</v>
      </c>
      <c r="B330" s="104" t="s">
        <v>1597</v>
      </c>
      <c r="C330" s="104">
        <v>0</v>
      </c>
      <c r="D330" s="104">
        <v>0</v>
      </c>
      <c r="E330" s="104">
        <v>4.6974820000000002E-3</v>
      </c>
      <c r="F330" s="104">
        <v>0</v>
      </c>
      <c r="G330" s="104">
        <v>0</v>
      </c>
      <c r="H330" s="104">
        <v>0</v>
      </c>
      <c r="I330" s="104">
        <v>0</v>
      </c>
      <c r="J330" s="104">
        <v>0</v>
      </c>
      <c r="K330" s="104">
        <v>0</v>
      </c>
      <c r="L330" s="104">
        <v>0</v>
      </c>
      <c r="M330" s="104">
        <v>0</v>
      </c>
      <c r="N330" s="104">
        <v>0</v>
      </c>
      <c r="O330" s="104">
        <v>0</v>
      </c>
      <c r="P330" s="104">
        <v>0</v>
      </c>
      <c r="Q330" s="104">
        <v>0</v>
      </c>
      <c r="R330" s="104">
        <v>0</v>
      </c>
      <c r="S330" s="104">
        <v>0</v>
      </c>
      <c r="T330" s="104">
        <v>0</v>
      </c>
      <c r="U330" s="104">
        <v>0</v>
      </c>
      <c r="V330" s="104">
        <v>0</v>
      </c>
      <c r="W330" s="104">
        <v>0</v>
      </c>
      <c r="X330" s="104">
        <v>0</v>
      </c>
      <c r="Y330" s="104">
        <v>0</v>
      </c>
      <c r="Z330" s="104">
        <v>0</v>
      </c>
      <c r="AA330" s="104" t="s">
        <v>319</v>
      </c>
      <c r="AB330" s="104" t="s">
        <v>333</v>
      </c>
      <c r="AC330" s="104" t="s">
        <v>334</v>
      </c>
      <c r="AD330" s="104" t="s">
        <v>335</v>
      </c>
      <c r="AE330" s="104" t="s">
        <v>1125</v>
      </c>
      <c r="AF330" s="104" t="s">
        <v>1126</v>
      </c>
      <c r="AG330" s="104"/>
    </row>
    <row r="331" spans="1:33">
      <c r="A331" s="104" t="s">
        <v>1095</v>
      </c>
      <c r="B331" s="104" t="s">
        <v>1598</v>
      </c>
      <c r="C331" s="104">
        <v>1.3461366000000001E-2</v>
      </c>
      <c r="D331" s="104">
        <v>3.3579584000000003E-2</v>
      </c>
      <c r="E331" s="104">
        <v>2.3487411E-2</v>
      </c>
      <c r="F331" s="104">
        <v>1.2978585000000001E-2</v>
      </c>
      <c r="G331" s="104">
        <v>4.1354779999999997E-3</v>
      </c>
      <c r="H331" s="104">
        <v>0</v>
      </c>
      <c r="I331" s="104">
        <v>4.630487E-3</v>
      </c>
      <c r="J331" s="104">
        <v>0</v>
      </c>
      <c r="K331" s="104">
        <v>0</v>
      </c>
      <c r="L331" s="104">
        <v>0</v>
      </c>
      <c r="M331" s="104">
        <v>4.0551500000000004E-3</v>
      </c>
      <c r="N331" s="104">
        <v>0</v>
      </c>
      <c r="O331" s="104">
        <v>0</v>
      </c>
      <c r="P331" s="104">
        <v>0</v>
      </c>
      <c r="Q331" s="104">
        <v>0</v>
      </c>
      <c r="R331" s="104">
        <v>0</v>
      </c>
      <c r="S331" s="104">
        <v>0</v>
      </c>
      <c r="T331" s="104">
        <v>0</v>
      </c>
      <c r="U331" s="104">
        <v>0</v>
      </c>
      <c r="V331" s="104">
        <v>1.1501744E-2</v>
      </c>
      <c r="W331" s="104">
        <v>0</v>
      </c>
      <c r="X331" s="104">
        <v>0</v>
      </c>
      <c r="Y331" s="104">
        <v>0</v>
      </c>
      <c r="Z331" s="104">
        <v>0</v>
      </c>
      <c r="AA331" s="104" t="s">
        <v>319</v>
      </c>
      <c r="AB331" s="104" t="s">
        <v>417</v>
      </c>
      <c r="AC331" s="104" t="s">
        <v>418</v>
      </c>
      <c r="AD331" s="104" t="s">
        <v>419</v>
      </c>
      <c r="AE331" s="104" t="s">
        <v>497</v>
      </c>
      <c r="AF331" s="104" t="s">
        <v>498</v>
      </c>
      <c r="AG331" s="104" t="s">
        <v>325</v>
      </c>
    </row>
    <row r="332" spans="1:33">
      <c r="A332" s="104" t="s">
        <v>558</v>
      </c>
      <c r="B332" s="104" t="s">
        <v>1599</v>
      </c>
      <c r="C332" s="104">
        <v>0</v>
      </c>
      <c r="D332" s="104">
        <v>0</v>
      </c>
      <c r="E332" s="104">
        <v>0</v>
      </c>
      <c r="F332" s="104">
        <v>0</v>
      </c>
      <c r="G332" s="104">
        <v>0</v>
      </c>
      <c r="H332" s="104">
        <v>0</v>
      </c>
      <c r="I332" s="104">
        <v>1.3891461000000001E-2</v>
      </c>
      <c r="J332" s="104">
        <v>0</v>
      </c>
      <c r="K332" s="104">
        <v>3.9057919999999999E-3</v>
      </c>
      <c r="L332" s="104">
        <v>3.7093360000000001E-3</v>
      </c>
      <c r="M332" s="104">
        <v>4.0551500000000004E-3</v>
      </c>
      <c r="N332" s="104">
        <v>0</v>
      </c>
      <c r="O332" s="104">
        <v>0.65515445999999999</v>
      </c>
      <c r="P332" s="104">
        <v>0.47342563599999998</v>
      </c>
      <c r="Q332" s="104">
        <v>0.66278693799999999</v>
      </c>
      <c r="R332" s="104">
        <v>0.78743938199999997</v>
      </c>
      <c r="S332" s="104">
        <v>0</v>
      </c>
      <c r="T332" s="104">
        <v>0</v>
      </c>
      <c r="U332" s="104">
        <v>0</v>
      </c>
      <c r="V332" s="104">
        <v>0</v>
      </c>
      <c r="W332" s="104">
        <v>0</v>
      </c>
      <c r="X332" s="104">
        <v>0</v>
      </c>
      <c r="Y332" s="104">
        <v>0</v>
      </c>
      <c r="Z332" s="104">
        <v>0</v>
      </c>
      <c r="AA332" s="104" t="s">
        <v>319</v>
      </c>
      <c r="AB332" s="104" t="s">
        <v>320</v>
      </c>
      <c r="AC332" s="104" t="s">
        <v>321</v>
      </c>
      <c r="AD332" s="104" t="s">
        <v>322</v>
      </c>
      <c r="AE332" s="104" t="s">
        <v>323</v>
      </c>
      <c r="AF332" s="104" t="s">
        <v>324</v>
      </c>
      <c r="AG332" s="104" t="s">
        <v>399</v>
      </c>
    </row>
    <row r="333" spans="1:33">
      <c r="A333" s="104" t="s">
        <v>1150</v>
      </c>
      <c r="B333" s="104" t="s">
        <v>1600</v>
      </c>
      <c r="C333" s="104">
        <v>8.9742439999999993E-3</v>
      </c>
      <c r="D333" s="104">
        <v>5.596597E-3</v>
      </c>
      <c r="E333" s="104">
        <v>0</v>
      </c>
      <c r="F333" s="104">
        <v>0</v>
      </c>
      <c r="G333" s="104">
        <v>0</v>
      </c>
      <c r="H333" s="104">
        <v>4.9875309999999999E-3</v>
      </c>
      <c r="I333" s="104">
        <v>4.630487E-3</v>
      </c>
      <c r="J333" s="104">
        <v>0</v>
      </c>
      <c r="K333" s="104">
        <v>7.8115850000000002E-3</v>
      </c>
      <c r="L333" s="104">
        <v>3.7093360000000001E-3</v>
      </c>
      <c r="M333" s="104">
        <v>8.1103000000000008E-3</v>
      </c>
      <c r="N333" s="104">
        <v>1.0979760999999999E-2</v>
      </c>
      <c r="O333" s="104">
        <v>0</v>
      </c>
      <c r="P333" s="104">
        <v>0</v>
      </c>
      <c r="Q333" s="104">
        <v>0</v>
      </c>
      <c r="R333" s="104">
        <v>0</v>
      </c>
      <c r="S333" s="104">
        <v>4.7748649999999997E-3</v>
      </c>
      <c r="T333" s="104">
        <v>0</v>
      </c>
      <c r="U333" s="104">
        <v>0</v>
      </c>
      <c r="V333" s="104">
        <v>0</v>
      </c>
      <c r="W333" s="104">
        <v>0</v>
      </c>
      <c r="X333" s="104">
        <v>0</v>
      </c>
      <c r="Y333" s="104">
        <v>0</v>
      </c>
      <c r="Z333" s="104">
        <v>0</v>
      </c>
      <c r="AA333" s="104" t="s">
        <v>319</v>
      </c>
      <c r="AB333" s="104" t="s">
        <v>417</v>
      </c>
      <c r="AC333" s="104" t="s">
        <v>440</v>
      </c>
      <c r="AD333" s="104" t="s">
        <v>716</v>
      </c>
      <c r="AE333" s="104" t="s">
        <v>736</v>
      </c>
      <c r="AF333" s="104" t="s">
        <v>737</v>
      </c>
      <c r="AG333" s="104" t="s">
        <v>325</v>
      </c>
    </row>
    <row r="334" spans="1:33">
      <c r="A334" s="104" t="s">
        <v>1239</v>
      </c>
      <c r="B334" s="104" t="s">
        <v>1601</v>
      </c>
      <c r="C334" s="104">
        <v>0</v>
      </c>
      <c r="D334" s="104">
        <v>0</v>
      </c>
      <c r="E334" s="104">
        <v>0</v>
      </c>
      <c r="F334" s="104">
        <v>0</v>
      </c>
      <c r="G334" s="104">
        <v>0</v>
      </c>
      <c r="H334" s="104">
        <v>0</v>
      </c>
      <c r="I334" s="104">
        <v>0</v>
      </c>
      <c r="J334" s="104">
        <v>0</v>
      </c>
      <c r="K334" s="104">
        <v>0</v>
      </c>
      <c r="L334" s="104">
        <v>0</v>
      </c>
      <c r="M334" s="104">
        <v>0</v>
      </c>
      <c r="N334" s="104">
        <v>0</v>
      </c>
      <c r="O334" s="104">
        <v>0</v>
      </c>
      <c r="P334" s="104">
        <v>0</v>
      </c>
      <c r="Q334" s="104">
        <v>0</v>
      </c>
      <c r="R334" s="104">
        <v>0</v>
      </c>
      <c r="S334" s="104">
        <v>0</v>
      </c>
      <c r="T334" s="104">
        <v>0</v>
      </c>
      <c r="U334" s="104">
        <v>0</v>
      </c>
      <c r="V334" s="104">
        <v>3.8339149999999998E-3</v>
      </c>
      <c r="W334" s="104">
        <v>0</v>
      </c>
      <c r="X334" s="104">
        <v>0</v>
      </c>
      <c r="Y334" s="104">
        <v>0</v>
      </c>
      <c r="Z334" s="104">
        <v>0</v>
      </c>
      <c r="AA334" s="104" t="s">
        <v>319</v>
      </c>
      <c r="AB334" s="104" t="s">
        <v>320</v>
      </c>
      <c r="AC334" s="104" t="s">
        <v>354</v>
      </c>
      <c r="AD334" s="104" t="s">
        <v>1240</v>
      </c>
      <c r="AE334" s="104" t="s">
        <v>481</v>
      </c>
      <c r="AF334" s="104" t="s">
        <v>476</v>
      </c>
      <c r="AG334" s="104" t="s">
        <v>325</v>
      </c>
    </row>
    <row r="335" spans="1:33">
      <c r="A335" s="104" t="s">
        <v>462</v>
      </c>
      <c r="B335" s="104" t="s">
        <v>1602</v>
      </c>
      <c r="C335" s="104">
        <v>0</v>
      </c>
      <c r="D335" s="104">
        <v>0</v>
      </c>
      <c r="E335" s="104">
        <v>9.3949640000000004E-3</v>
      </c>
      <c r="F335" s="104">
        <v>0</v>
      </c>
      <c r="G335" s="104">
        <v>0</v>
      </c>
      <c r="H335" s="104">
        <v>0</v>
      </c>
      <c r="I335" s="104">
        <v>0</v>
      </c>
      <c r="J335" s="104">
        <v>0</v>
      </c>
      <c r="K335" s="104">
        <v>0</v>
      </c>
      <c r="L335" s="104">
        <v>0</v>
      </c>
      <c r="M335" s="104">
        <v>0</v>
      </c>
      <c r="N335" s="104">
        <v>0</v>
      </c>
      <c r="O335" s="104">
        <v>0</v>
      </c>
      <c r="P335" s="104">
        <v>0</v>
      </c>
      <c r="Q335" s="104">
        <v>0</v>
      </c>
      <c r="R335" s="104">
        <v>0</v>
      </c>
      <c r="S335" s="104">
        <v>0</v>
      </c>
      <c r="T335" s="104">
        <v>0</v>
      </c>
      <c r="U335" s="104">
        <v>0</v>
      </c>
      <c r="V335" s="104">
        <v>0</v>
      </c>
      <c r="W335" s="104">
        <v>0</v>
      </c>
      <c r="X335" s="104">
        <v>0</v>
      </c>
      <c r="Y335" s="104">
        <v>0</v>
      </c>
      <c r="Z335" s="104">
        <v>0</v>
      </c>
      <c r="AA335" s="104" t="s">
        <v>319</v>
      </c>
      <c r="AB335" s="104" t="s">
        <v>320</v>
      </c>
      <c r="AC335" s="104" t="s">
        <v>354</v>
      </c>
      <c r="AD335" s="104" t="s">
        <v>355</v>
      </c>
      <c r="AE335" s="104" t="s">
        <v>429</v>
      </c>
      <c r="AF335" s="104" t="s">
        <v>463</v>
      </c>
      <c r="AG335" s="104" t="s">
        <v>325</v>
      </c>
    </row>
    <row r="336" spans="1:33">
      <c r="A336" s="104" t="s">
        <v>970</v>
      </c>
      <c r="B336" s="104" t="s">
        <v>1603</v>
      </c>
      <c r="C336" s="104">
        <v>2.6922732000000001E-2</v>
      </c>
      <c r="D336" s="104">
        <v>2.7982986000000001E-2</v>
      </c>
      <c r="E336" s="104">
        <v>0</v>
      </c>
      <c r="F336" s="104">
        <v>3.8935756000000002E-2</v>
      </c>
      <c r="G336" s="104">
        <v>0</v>
      </c>
      <c r="H336" s="104">
        <v>0</v>
      </c>
      <c r="I336" s="104">
        <v>0</v>
      </c>
      <c r="J336" s="104">
        <v>0</v>
      </c>
      <c r="K336" s="104">
        <v>0</v>
      </c>
      <c r="L336" s="104">
        <v>0</v>
      </c>
      <c r="M336" s="104">
        <v>4.0551500000000004E-3</v>
      </c>
      <c r="N336" s="104">
        <v>3.6599200000000001E-3</v>
      </c>
      <c r="O336" s="104">
        <v>0</v>
      </c>
      <c r="P336" s="104">
        <v>0</v>
      </c>
      <c r="Q336" s="104">
        <v>0</v>
      </c>
      <c r="R336" s="104">
        <v>0</v>
      </c>
      <c r="S336" s="104">
        <v>0</v>
      </c>
      <c r="T336" s="104">
        <v>0</v>
      </c>
      <c r="U336" s="104">
        <v>0</v>
      </c>
      <c r="V336" s="104">
        <v>0</v>
      </c>
      <c r="W336" s="104">
        <v>0</v>
      </c>
      <c r="X336" s="104">
        <v>0</v>
      </c>
      <c r="Y336" s="104">
        <v>0</v>
      </c>
      <c r="Z336" s="104">
        <v>0</v>
      </c>
      <c r="AA336" s="104" t="s">
        <v>319</v>
      </c>
      <c r="AB336" s="104" t="s">
        <v>320</v>
      </c>
      <c r="AC336" s="104" t="s">
        <v>354</v>
      </c>
      <c r="AD336" s="104" t="s">
        <v>355</v>
      </c>
      <c r="AE336" s="104" t="s">
        <v>368</v>
      </c>
      <c r="AF336" s="104" t="s">
        <v>387</v>
      </c>
      <c r="AG336" s="104" t="s">
        <v>971</v>
      </c>
    </row>
    <row r="337" spans="1:33">
      <c r="A337" s="104" t="s">
        <v>867</v>
      </c>
      <c r="B337" s="104" t="s">
        <v>1604</v>
      </c>
      <c r="C337" s="104">
        <v>3.5896975999999997E-2</v>
      </c>
      <c r="D337" s="104">
        <v>0.100738751</v>
      </c>
      <c r="E337" s="104">
        <v>7.9857197000000005E-2</v>
      </c>
      <c r="F337" s="104">
        <v>5.1914341000000003E-2</v>
      </c>
      <c r="G337" s="104">
        <v>2.4812870000000001E-2</v>
      </c>
      <c r="H337" s="104">
        <v>9.9750619999999998E-3</v>
      </c>
      <c r="I337" s="104">
        <v>4.630487E-3</v>
      </c>
      <c r="J337" s="104">
        <v>1.9213034E-2</v>
      </c>
      <c r="K337" s="104">
        <v>1.5623168999999999E-2</v>
      </c>
      <c r="L337" s="104">
        <v>1.1128008999999999E-2</v>
      </c>
      <c r="M337" s="104">
        <v>4.0551500000000004E-3</v>
      </c>
      <c r="N337" s="104">
        <v>7.3198400000000002E-3</v>
      </c>
      <c r="O337" s="104">
        <v>0</v>
      </c>
      <c r="P337" s="104">
        <v>0</v>
      </c>
      <c r="Q337" s="104">
        <v>0</v>
      </c>
      <c r="R337" s="104">
        <v>0</v>
      </c>
      <c r="S337" s="104">
        <v>0</v>
      </c>
      <c r="T337" s="104">
        <v>0</v>
      </c>
      <c r="U337" s="104">
        <v>0</v>
      </c>
      <c r="V337" s="104">
        <v>0</v>
      </c>
      <c r="W337" s="104">
        <v>0</v>
      </c>
      <c r="X337" s="104">
        <v>0</v>
      </c>
      <c r="Y337" s="104">
        <v>0</v>
      </c>
      <c r="Z337" s="104">
        <v>0</v>
      </c>
      <c r="AA337" s="104" t="s">
        <v>319</v>
      </c>
      <c r="AB337" s="104" t="s">
        <v>435</v>
      </c>
      <c r="AC337" s="104" t="s">
        <v>613</v>
      </c>
      <c r="AD337" s="104" t="s">
        <v>788</v>
      </c>
      <c r="AE337" s="104" t="s">
        <v>789</v>
      </c>
      <c r="AF337" s="104"/>
      <c r="AG337" s="104"/>
    </row>
    <row r="338" spans="1:33">
      <c r="A338" s="104" t="s">
        <v>493</v>
      </c>
      <c r="B338" s="104" t="s">
        <v>1605</v>
      </c>
      <c r="C338" s="104">
        <v>0</v>
      </c>
      <c r="D338" s="104">
        <v>5.596597E-3</v>
      </c>
      <c r="E338" s="104">
        <v>4.6974820000000002E-3</v>
      </c>
      <c r="F338" s="104">
        <v>0</v>
      </c>
      <c r="G338" s="104">
        <v>0.24812869600000001</v>
      </c>
      <c r="H338" s="104">
        <v>0.23940149599999999</v>
      </c>
      <c r="I338" s="104">
        <v>0.35654750899999998</v>
      </c>
      <c r="J338" s="104">
        <v>0.23824162300000001</v>
      </c>
      <c r="K338" s="104">
        <v>0.64445572799999995</v>
      </c>
      <c r="L338" s="104">
        <v>0.57865647799999997</v>
      </c>
      <c r="M338" s="104">
        <v>0.71370640699999999</v>
      </c>
      <c r="N338" s="104">
        <v>0.50506898899999997</v>
      </c>
      <c r="O338" s="104">
        <v>0.177889622</v>
      </c>
      <c r="P338" s="104">
        <v>0.196516302</v>
      </c>
      <c r="Q338" s="104">
        <v>8.0827675000000002E-2</v>
      </c>
      <c r="R338" s="104">
        <v>0.20166130500000001</v>
      </c>
      <c r="S338" s="104">
        <v>0</v>
      </c>
      <c r="T338" s="104">
        <v>0</v>
      </c>
      <c r="U338" s="104">
        <v>0</v>
      </c>
      <c r="V338" s="104">
        <v>0</v>
      </c>
      <c r="W338" s="104">
        <v>0</v>
      </c>
      <c r="X338" s="104">
        <v>0</v>
      </c>
      <c r="Y338" s="104">
        <v>0</v>
      </c>
      <c r="Z338" s="104">
        <v>0</v>
      </c>
      <c r="AA338" s="104" t="s">
        <v>319</v>
      </c>
      <c r="AB338" s="104" t="s">
        <v>320</v>
      </c>
      <c r="AC338" s="104" t="s">
        <v>321</v>
      </c>
      <c r="AD338" s="104" t="s">
        <v>322</v>
      </c>
      <c r="AE338" s="104" t="s">
        <v>323</v>
      </c>
      <c r="AF338" s="104" t="s">
        <v>324</v>
      </c>
      <c r="AG338" s="104" t="s">
        <v>325</v>
      </c>
    </row>
    <row r="339" spans="1:33">
      <c r="A339" s="104" t="s">
        <v>793</v>
      </c>
      <c r="B339" s="104" t="s">
        <v>1606</v>
      </c>
      <c r="C339" s="104">
        <v>5.8332584999999999E-2</v>
      </c>
      <c r="D339" s="104">
        <v>5.0369375000000001E-2</v>
      </c>
      <c r="E339" s="104">
        <v>4.6974821E-2</v>
      </c>
      <c r="F339" s="104">
        <v>9.0850097000000005E-2</v>
      </c>
      <c r="G339" s="104">
        <v>4.1354779999999997E-3</v>
      </c>
      <c r="H339" s="104">
        <v>0</v>
      </c>
      <c r="I339" s="104">
        <v>4.630487E-3</v>
      </c>
      <c r="J339" s="104">
        <v>3.8426070000000001E-3</v>
      </c>
      <c r="K339" s="104">
        <v>7.8115850000000002E-3</v>
      </c>
      <c r="L339" s="104">
        <v>5.9349381999999999E-2</v>
      </c>
      <c r="M339" s="104">
        <v>0</v>
      </c>
      <c r="N339" s="104">
        <v>3.6599200000000001E-3</v>
      </c>
      <c r="O339" s="104">
        <v>0</v>
      </c>
      <c r="P339" s="104">
        <v>0</v>
      </c>
      <c r="Q339" s="104">
        <v>0</v>
      </c>
      <c r="R339" s="104">
        <v>0</v>
      </c>
      <c r="S339" s="104">
        <v>4.7748649999999997E-3</v>
      </c>
      <c r="T339" s="104">
        <v>0</v>
      </c>
      <c r="U339" s="104">
        <v>2.1029019999999999E-2</v>
      </c>
      <c r="V339" s="104">
        <v>1.9169574000000002E-2</v>
      </c>
      <c r="W339" s="104">
        <v>0</v>
      </c>
      <c r="X339" s="104">
        <v>0</v>
      </c>
      <c r="Y339" s="104">
        <v>0</v>
      </c>
      <c r="Z339" s="104">
        <v>0</v>
      </c>
      <c r="AA339" s="104" t="s">
        <v>319</v>
      </c>
      <c r="AB339" s="104" t="s">
        <v>417</v>
      </c>
      <c r="AC339" s="104" t="s">
        <v>418</v>
      </c>
      <c r="AD339" s="104" t="s">
        <v>512</v>
      </c>
      <c r="AE339" s="104" t="s">
        <v>538</v>
      </c>
      <c r="AF339" s="104" t="s">
        <v>794</v>
      </c>
      <c r="AG339" s="104" t="s">
        <v>795</v>
      </c>
    </row>
    <row r="340" spans="1:33">
      <c r="A340" s="104" t="s">
        <v>1202</v>
      </c>
      <c r="B340" s="104" t="s">
        <v>1607</v>
      </c>
      <c r="C340" s="104">
        <v>0</v>
      </c>
      <c r="D340" s="104">
        <v>0</v>
      </c>
      <c r="E340" s="104">
        <v>0</v>
      </c>
      <c r="F340" s="104">
        <v>1.2978585000000001E-2</v>
      </c>
      <c r="G340" s="104">
        <v>0</v>
      </c>
      <c r="H340" s="104">
        <v>0</v>
      </c>
      <c r="I340" s="104">
        <v>0</v>
      </c>
      <c r="J340" s="104">
        <v>0</v>
      </c>
      <c r="K340" s="104">
        <v>0</v>
      </c>
      <c r="L340" s="104">
        <v>0</v>
      </c>
      <c r="M340" s="104">
        <v>0</v>
      </c>
      <c r="N340" s="104">
        <v>0</v>
      </c>
      <c r="O340" s="104">
        <v>0</v>
      </c>
      <c r="P340" s="104">
        <v>0</v>
      </c>
      <c r="Q340" s="104">
        <v>0</v>
      </c>
      <c r="R340" s="104">
        <v>0</v>
      </c>
      <c r="S340" s="104">
        <v>0</v>
      </c>
      <c r="T340" s="104">
        <v>0</v>
      </c>
      <c r="U340" s="104">
        <v>0</v>
      </c>
      <c r="V340" s="104">
        <v>0</v>
      </c>
      <c r="W340" s="104">
        <v>0</v>
      </c>
      <c r="X340" s="104">
        <v>0</v>
      </c>
      <c r="Y340" s="104">
        <v>0</v>
      </c>
      <c r="Z340" s="104">
        <v>0</v>
      </c>
      <c r="AA340" s="104" t="s">
        <v>319</v>
      </c>
      <c r="AB340" s="104" t="s">
        <v>478</v>
      </c>
      <c r="AC340" s="104" t="s">
        <v>479</v>
      </c>
      <c r="AD340" s="104" t="s">
        <v>610</v>
      </c>
      <c r="AE340" s="104" t="s">
        <v>611</v>
      </c>
      <c r="AF340" s="104"/>
      <c r="AG340" s="104"/>
    </row>
    <row r="341" spans="1:33">
      <c r="A341" s="104" t="s">
        <v>1023</v>
      </c>
      <c r="B341" s="104" t="s">
        <v>1608</v>
      </c>
      <c r="C341" s="104">
        <v>0</v>
      </c>
      <c r="D341" s="104">
        <v>0</v>
      </c>
      <c r="E341" s="104">
        <v>0</v>
      </c>
      <c r="F341" s="104">
        <v>0</v>
      </c>
      <c r="G341" s="104">
        <v>0</v>
      </c>
      <c r="H341" s="104">
        <v>0</v>
      </c>
      <c r="I341" s="104">
        <v>0</v>
      </c>
      <c r="J341" s="104">
        <v>0</v>
      </c>
      <c r="K341" s="104">
        <v>0</v>
      </c>
      <c r="L341" s="104">
        <v>0</v>
      </c>
      <c r="M341" s="104">
        <v>0</v>
      </c>
      <c r="N341" s="104">
        <v>0</v>
      </c>
      <c r="O341" s="104">
        <v>0</v>
      </c>
      <c r="P341" s="104">
        <v>0</v>
      </c>
      <c r="Q341" s="104">
        <v>0</v>
      </c>
      <c r="R341" s="104">
        <v>0</v>
      </c>
      <c r="S341" s="104">
        <v>0</v>
      </c>
      <c r="T341" s="104">
        <v>0</v>
      </c>
      <c r="U341" s="104">
        <v>0</v>
      </c>
      <c r="V341" s="104">
        <v>0</v>
      </c>
      <c r="W341" s="104">
        <v>0</v>
      </c>
      <c r="X341" s="104">
        <v>0</v>
      </c>
      <c r="Y341" s="104">
        <v>0</v>
      </c>
      <c r="Z341" s="104">
        <v>0</v>
      </c>
      <c r="AA341" s="104" t="s">
        <v>319</v>
      </c>
      <c r="AB341" s="104" t="s">
        <v>320</v>
      </c>
      <c r="AC341" s="104" t="s">
        <v>363</v>
      </c>
      <c r="AD341" s="104" t="s">
        <v>364</v>
      </c>
      <c r="AE341" s="104" t="s">
        <v>384</v>
      </c>
      <c r="AF341" s="104" t="s">
        <v>1024</v>
      </c>
      <c r="AG341" s="104" t="s">
        <v>325</v>
      </c>
    </row>
    <row r="342" spans="1:33">
      <c r="A342" s="104" t="s">
        <v>1154</v>
      </c>
      <c r="B342" s="104" t="s">
        <v>1609</v>
      </c>
      <c r="C342" s="104">
        <v>4.4871219999999996E-3</v>
      </c>
      <c r="D342" s="104">
        <v>0</v>
      </c>
      <c r="E342" s="104">
        <v>4.6974820000000002E-3</v>
      </c>
      <c r="F342" s="104">
        <v>0</v>
      </c>
      <c r="G342" s="104">
        <v>0</v>
      </c>
      <c r="H342" s="104">
        <v>0</v>
      </c>
      <c r="I342" s="104">
        <v>0</v>
      </c>
      <c r="J342" s="104">
        <v>0</v>
      </c>
      <c r="K342" s="104">
        <v>0</v>
      </c>
      <c r="L342" s="104">
        <v>3.7093360000000001E-3</v>
      </c>
      <c r="M342" s="104">
        <v>0</v>
      </c>
      <c r="N342" s="104">
        <v>0</v>
      </c>
      <c r="O342" s="104">
        <v>0</v>
      </c>
      <c r="P342" s="104">
        <v>0</v>
      </c>
      <c r="Q342" s="104">
        <v>0</v>
      </c>
      <c r="R342" s="104">
        <v>0</v>
      </c>
      <c r="S342" s="104">
        <v>0</v>
      </c>
      <c r="T342" s="104">
        <v>0</v>
      </c>
      <c r="U342" s="104">
        <v>0</v>
      </c>
      <c r="V342" s="104">
        <v>0</v>
      </c>
      <c r="W342" s="104">
        <v>0</v>
      </c>
      <c r="X342" s="104">
        <v>0</v>
      </c>
      <c r="Y342" s="104">
        <v>0</v>
      </c>
      <c r="Z342" s="104">
        <v>0</v>
      </c>
      <c r="AA342" s="104" t="s">
        <v>319</v>
      </c>
      <c r="AB342" s="104" t="s">
        <v>333</v>
      </c>
      <c r="AC342" s="104" t="s">
        <v>334</v>
      </c>
      <c r="AD342" s="104" t="s">
        <v>335</v>
      </c>
      <c r="AE342" s="104" t="s">
        <v>629</v>
      </c>
      <c r="AF342" s="104" t="s">
        <v>476</v>
      </c>
      <c r="AG342" s="104" t="s">
        <v>325</v>
      </c>
    </row>
    <row r="343" spans="1:33">
      <c r="A343" s="104" t="s">
        <v>468</v>
      </c>
      <c r="B343" s="104" t="s">
        <v>1610</v>
      </c>
      <c r="C343" s="104">
        <v>0.197433366</v>
      </c>
      <c r="D343" s="104">
        <v>0.13991493199999999</v>
      </c>
      <c r="E343" s="104">
        <v>0.16910935699999999</v>
      </c>
      <c r="F343" s="104">
        <v>0.16872160899999999</v>
      </c>
      <c r="G343" s="104">
        <v>1.2406435E-2</v>
      </c>
      <c r="H343" s="104">
        <v>9.9750619999999998E-3</v>
      </c>
      <c r="I343" s="104">
        <v>2.7782923000000001E-2</v>
      </c>
      <c r="J343" s="104">
        <v>1.5370427000000001E-2</v>
      </c>
      <c r="K343" s="104">
        <v>2.3434753999999999E-2</v>
      </c>
      <c r="L343" s="104">
        <v>1.1128008999999999E-2</v>
      </c>
      <c r="M343" s="104">
        <v>2.0275749999999999E-2</v>
      </c>
      <c r="N343" s="104">
        <v>1.8299600999999999E-2</v>
      </c>
      <c r="O343" s="104">
        <v>0</v>
      </c>
      <c r="P343" s="104">
        <v>0</v>
      </c>
      <c r="Q343" s="104">
        <v>0</v>
      </c>
      <c r="R343" s="104">
        <v>0</v>
      </c>
      <c r="S343" s="104">
        <v>0</v>
      </c>
      <c r="T343" s="104">
        <v>0</v>
      </c>
      <c r="U343" s="104">
        <v>0</v>
      </c>
      <c r="V343" s="104">
        <v>0</v>
      </c>
      <c r="W343" s="104">
        <v>0</v>
      </c>
      <c r="X343" s="104">
        <v>0</v>
      </c>
      <c r="Y343" s="104">
        <v>0</v>
      </c>
      <c r="Z343" s="104">
        <v>0</v>
      </c>
      <c r="AA343" s="104" t="s">
        <v>319</v>
      </c>
      <c r="AB343" s="104" t="s">
        <v>320</v>
      </c>
      <c r="AC343" s="104" t="s">
        <v>354</v>
      </c>
      <c r="AD343" s="104" t="s">
        <v>355</v>
      </c>
      <c r="AE343" s="104" t="s">
        <v>368</v>
      </c>
      <c r="AF343" s="104" t="s">
        <v>469</v>
      </c>
      <c r="AG343" s="104" t="s">
        <v>325</v>
      </c>
    </row>
    <row r="344" spans="1:33">
      <c r="A344" s="104" t="s">
        <v>1203</v>
      </c>
      <c r="B344" s="104" t="s">
        <v>1611</v>
      </c>
      <c r="C344" s="104">
        <v>0</v>
      </c>
      <c r="D344" s="104">
        <v>5.596597E-3</v>
      </c>
      <c r="E344" s="104">
        <v>0</v>
      </c>
      <c r="F344" s="104">
        <v>0</v>
      </c>
      <c r="G344" s="104">
        <v>0</v>
      </c>
      <c r="H344" s="104">
        <v>0</v>
      </c>
      <c r="I344" s="104">
        <v>0</v>
      </c>
      <c r="J344" s="104">
        <v>0</v>
      </c>
      <c r="K344" s="104">
        <v>0</v>
      </c>
      <c r="L344" s="104">
        <v>0</v>
      </c>
      <c r="M344" s="104">
        <v>0</v>
      </c>
      <c r="N344" s="104">
        <v>0</v>
      </c>
      <c r="O344" s="104">
        <v>0</v>
      </c>
      <c r="P344" s="104">
        <v>0</v>
      </c>
      <c r="Q344" s="104">
        <v>0</v>
      </c>
      <c r="R344" s="104">
        <v>0</v>
      </c>
      <c r="S344" s="104">
        <v>0</v>
      </c>
      <c r="T344" s="104">
        <v>0</v>
      </c>
      <c r="U344" s="104">
        <v>0</v>
      </c>
      <c r="V344" s="104">
        <v>0</v>
      </c>
      <c r="W344" s="104">
        <v>0</v>
      </c>
      <c r="X344" s="104">
        <v>0</v>
      </c>
      <c r="Y344" s="104">
        <v>0</v>
      </c>
      <c r="Z344" s="104">
        <v>0</v>
      </c>
      <c r="AA344" s="104" t="s">
        <v>319</v>
      </c>
      <c r="AB344" s="104" t="s">
        <v>417</v>
      </c>
      <c r="AC344" s="104" t="s">
        <v>1145</v>
      </c>
      <c r="AD344" s="104" t="s">
        <v>1204</v>
      </c>
      <c r="AE344" s="104" t="s">
        <v>481</v>
      </c>
      <c r="AF344" s="104" t="s">
        <v>476</v>
      </c>
      <c r="AG344" s="104" t="s">
        <v>325</v>
      </c>
    </row>
    <row r="345" spans="1:33">
      <c r="A345" s="104" t="s">
        <v>1075</v>
      </c>
      <c r="B345" s="104" t="s">
        <v>1612</v>
      </c>
      <c r="C345" s="104">
        <v>0</v>
      </c>
      <c r="D345" s="104">
        <v>0</v>
      </c>
      <c r="E345" s="104">
        <v>4.6974820000000002E-3</v>
      </c>
      <c r="F345" s="104">
        <v>0</v>
      </c>
      <c r="G345" s="104">
        <v>0</v>
      </c>
      <c r="H345" s="104">
        <v>0</v>
      </c>
      <c r="I345" s="104">
        <v>0</v>
      </c>
      <c r="J345" s="104">
        <v>0</v>
      </c>
      <c r="K345" s="104">
        <v>0</v>
      </c>
      <c r="L345" s="104">
        <v>0</v>
      </c>
      <c r="M345" s="104">
        <v>0</v>
      </c>
      <c r="N345" s="104">
        <v>0</v>
      </c>
      <c r="O345" s="104">
        <v>0</v>
      </c>
      <c r="P345" s="104">
        <v>0</v>
      </c>
      <c r="Q345" s="104">
        <v>0</v>
      </c>
      <c r="R345" s="104">
        <v>0</v>
      </c>
      <c r="S345" s="104">
        <v>0</v>
      </c>
      <c r="T345" s="104">
        <v>0</v>
      </c>
      <c r="U345" s="104">
        <v>0</v>
      </c>
      <c r="V345" s="104">
        <v>0</v>
      </c>
      <c r="W345" s="104">
        <v>0</v>
      </c>
      <c r="X345" s="104">
        <v>0</v>
      </c>
      <c r="Y345" s="104">
        <v>0</v>
      </c>
      <c r="Z345" s="104">
        <v>0</v>
      </c>
      <c r="AA345" s="104" t="s">
        <v>319</v>
      </c>
      <c r="AB345" s="104" t="s">
        <v>417</v>
      </c>
      <c r="AC345" s="104" t="s">
        <v>418</v>
      </c>
      <c r="AD345" s="104" t="s">
        <v>512</v>
      </c>
      <c r="AE345" s="104" t="s">
        <v>538</v>
      </c>
      <c r="AF345" s="104" t="s">
        <v>1076</v>
      </c>
      <c r="AG345" s="104" t="s">
        <v>325</v>
      </c>
    </row>
    <row r="346" spans="1:33">
      <c r="A346" s="104" t="s">
        <v>1175</v>
      </c>
      <c r="B346" s="104" t="s">
        <v>1613</v>
      </c>
      <c r="C346" s="104">
        <v>0</v>
      </c>
      <c r="D346" s="104">
        <v>0</v>
      </c>
      <c r="E346" s="104">
        <v>0</v>
      </c>
      <c r="F346" s="104">
        <v>1.2978585000000001E-2</v>
      </c>
      <c r="G346" s="104">
        <v>0</v>
      </c>
      <c r="H346" s="104">
        <v>0</v>
      </c>
      <c r="I346" s="104">
        <v>0</v>
      </c>
      <c r="J346" s="104">
        <v>0</v>
      </c>
      <c r="K346" s="104">
        <v>0</v>
      </c>
      <c r="L346" s="104">
        <v>0</v>
      </c>
      <c r="M346" s="104">
        <v>0</v>
      </c>
      <c r="N346" s="104">
        <v>0</v>
      </c>
      <c r="O346" s="104">
        <v>0</v>
      </c>
      <c r="P346" s="104">
        <v>0</v>
      </c>
      <c r="Q346" s="104">
        <v>0</v>
      </c>
      <c r="R346" s="104">
        <v>0</v>
      </c>
      <c r="S346" s="104">
        <v>0</v>
      </c>
      <c r="T346" s="104">
        <v>0</v>
      </c>
      <c r="U346" s="104">
        <v>0</v>
      </c>
      <c r="V346" s="104">
        <v>0</v>
      </c>
      <c r="W346" s="104">
        <v>0</v>
      </c>
      <c r="X346" s="104">
        <v>0</v>
      </c>
      <c r="Y346" s="104">
        <v>0</v>
      </c>
      <c r="Z346" s="104">
        <v>0</v>
      </c>
      <c r="AA346" s="104" t="s">
        <v>319</v>
      </c>
      <c r="AB346" s="104" t="s">
        <v>320</v>
      </c>
      <c r="AC346" s="104" t="s">
        <v>354</v>
      </c>
      <c r="AD346" s="104" t="s">
        <v>355</v>
      </c>
      <c r="AE346" s="104" t="s">
        <v>692</v>
      </c>
      <c r="AF346" s="104" t="s">
        <v>1176</v>
      </c>
      <c r="AG346" s="104"/>
    </row>
    <row r="347" spans="1:33">
      <c r="A347" s="104" t="s">
        <v>944</v>
      </c>
      <c r="B347" s="104" t="s">
        <v>1614</v>
      </c>
      <c r="C347" s="104">
        <v>0</v>
      </c>
      <c r="D347" s="104">
        <v>5.596597E-3</v>
      </c>
      <c r="E347" s="104">
        <v>4.6974820000000002E-3</v>
      </c>
      <c r="F347" s="104">
        <v>1.2978585000000001E-2</v>
      </c>
      <c r="G347" s="104">
        <v>0</v>
      </c>
      <c r="H347" s="104">
        <v>0</v>
      </c>
      <c r="I347" s="104">
        <v>0</v>
      </c>
      <c r="J347" s="104">
        <v>0</v>
      </c>
      <c r="K347" s="104">
        <v>7.8115850000000002E-3</v>
      </c>
      <c r="L347" s="104">
        <v>0</v>
      </c>
      <c r="M347" s="104">
        <v>0</v>
      </c>
      <c r="N347" s="104">
        <v>0</v>
      </c>
      <c r="O347" s="104">
        <v>0</v>
      </c>
      <c r="P347" s="104">
        <v>0</v>
      </c>
      <c r="Q347" s="104">
        <v>0</v>
      </c>
      <c r="R347" s="104">
        <v>0</v>
      </c>
      <c r="S347" s="104">
        <v>4.7748649999999997E-3</v>
      </c>
      <c r="T347" s="104">
        <v>0</v>
      </c>
      <c r="U347" s="104">
        <v>0</v>
      </c>
      <c r="V347" s="104">
        <v>0</v>
      </c>
      <c r="W347" s="104">
        <v>0</v>
      </c>
      <c r="X347" s="104">
        <v>0</v>
      </c>
      <c r="Y347" s="104">
        <v>0</v>
      </c>
      <c r="Z347" s="104">
        <v>0</v>
      </c>
      <c r="AA347" s="104" t="s">
        <v>319</v>
      </c>
      <c r="AB347" s="104" t="s">
        <v>320</v>
      </c>
      <c r="AC347" s="104" t="s">
        <v>354</v>
      </c>
      <c r="AD347" s="104" t="s">
        <v>713</v>
      </c>
      <c r="AE347" s="104" t="s">
        <v>481</v>
      </c>
      <c r="AF347" s="104" t="s">
        <v>476</v>
      </c>
      <c r="AG347" s="104" t="s">
        <v>325</v>
      </c>
    </row>
    <row r="348" spans="1:33">
      <c r="A348" s="104" t="s">
        <v>1031</v>
      </c>
      <c r="B348" s="104" t="s">
        <v>1615</v>
      </c>
      <c r="C348" s="104">
        <v>2.2435610000000002E-2</v>
      </c>
      <c r="D348" s="104">
        <v>3.9176180999999997E-2</v>
      </c>
      <c r="E348" s="104">
        <v>1.4092446E-2</v>
      </c>
      <c r="F348" s="104">
        <v>3.8935756000000002E-2</v>
      </c>
      <c r="G348" s="104">
        <v>1.6541912999999998E-2</v>
      </c>
      <c r="H348" s="104">
        <v>9.9750619999999998E-3</v>
      </c>
      <c r="I348" s="104">
        <v>4.630487E-3</v>
      </c>
      <c r="J348" s="104">
        <v>1.5370427000000001E-2</v>
      </c>
      <c r="K348" s="104">
        <v>1.1717376999999999E-2</v>
      </c>
      <c r="L348" s="104">
        <v>1.4837346E-2</v>
      </c>
      <c r="M348" s="104">
        <v>0</v>
      </c>
      <c r="N348" s="104">
        <v>0</v>
      </c>
      <c r="O348" s="104">
        <v>0</v>
      </c>
      <c r="P348" s="104">
        <v>0</v>
      </c>
      <c r="Q348" s="104">
        <v>0</v>
      </c>
      <c r="R348" s="104">
        <v>0</v>
      </c>
      <c r="S348" s="104">
        <v>0</v>
      </c>
      <c r="T348" s="104">
        <v>0</v>
      </c>
      <c r="U348" s="104">
        <v>0</v>
      </c>
      <c r="V348" s="104">
        <v>0</v>
      </c>
      <c r="W348" s="104">
        <v>0</v>
      </c>
      <c r="X348" s="104">
        <v>0</v>
      </c>
      <c r="Y348" s="104">
        <v>0</v>
      </c>
      <c r="Z348" s="104">
        <v>0</v>
      </c>
      <c r="AA348" s="104" t="s">
        <v>319</v>
      </c>
      <c r="AB348" s="104" t="s">
        <v>417</v>
      </c>
      <c r="AC348" s="104" t="s">
        <v>440</v>
      </c>
      <c r="AD348" s="104" t="s">
        <v>853</v>
      </c>
      <c r="AE348" s="104" t="s">
        <v>854</v>
      </c>
      <c r="AF348" s="104" t="s">
        <v>855</v>
      </c>
      <c r="AG348" s="104" t="s">
        <v>325</v>
      </c>
    </row>
    <row r="349" spans="1:33">
      <c r="A349" s="104" t="s">
        <v>859</v>
      </c>
      <c r="B349" s="104" t="s">
        <v>1616</v>
      </c>
      <c r="C349" s="104">
        <v>8.9742439999999993E-3</v>
      </c>
      <c r="D349" s="104">
        <v>2.7982986000000001E-2</v>
      </c>
      <c r="E349" s="104">
        <v>1.4092446E-2</v>
      </c>
      <c r="F349" s="104">
        <v>0</v>
      </c>
      <c r="G349" s="104">
        <v>4.1354779999999997E-3</v>
      </c>
      <c r="H349" s="104">
        <v>0</v>
      </c>
      <c r="I349" s="104">
        <v>0</v>
      </c>
      <c r="J349" s="104">
        <v>3.8426070000000001E-3</v>
      </c>
      <c r="K349" s="104">
        <v>0</v>
      </c>
      <c r="L349" s="104">
        <v>0</v>
      </c>
      <c r="M349" s="104">
        <v>0</v>
      </c>
      <c r="N349" s="104">
        <v>0</v>
      </c>
      <c r="O349" s="104">
        <v>0</v>
      </c>
      <c r="P349" s="104">
        <v>0</v>
      </c>
      <c r="Q349" s="104">
        <v>0</v>
      </c>
      <c r="R349" s="104">
        <v>0</v>
      </c>
      <c r="S349" s="104">
        <v>6.6848112000000001E-2</v>
      </c>
      <c r="T349" s="104">
        <v>6.0034305000000003E-2</v>
      </c>
      <c r="U349" s="104">
        <v>2.1029019999999999E-2</v>
      </c>
      <c r="V349" s="104">
        <v>4.6006977999999997E-2</v>
      </c>
      <c r="W349" s="104">
        <v>0</v>
      </c>
      <c r="X349" s="104">
        <v>0</v>
      </c>
      <c r="Y349" s="104">
        <v>0</v>
      </c>
      <c r="Z349" s="104">
        <v>0</v>
      </c>
      <c r="AA349" s="104" t="s">
        <v>319</v>
      </c>
      <c r="AB349" s="104" t="s">
        <v>320</v>
      </c>
      <c r="AC349" s="104" t="s">
        <v>321</v>
      </c>
      <c r="AD349" s="104" t="s">
        <v>322</v>
      </c>
      <c r="AE349" s="104" t="s">
        <v>659</v>
      </c>
      <c r="AF349" s="104" t="s">
        <v>741</v>
      </c>
      <c r="AG349" s="104" t="s">
        <v>325</v>
      </c>
    </row>
    <row r="350" spans="1:33">
      <c r="A350" s="104" t="s">
        <v>765</v>
      </c>
      <c r="B350" s="104" t="s">
        <v>1617</v>
      </c>
      <c r="C350" s="104">
        <v>4.4871220000000003E-2</v>
      </c>
      <c r="D350" s="104">
        <v>4.4772777999999999E-2</v>
      </c>
      <c r="E350" s="104">
        <v>0.112739572</v>
      </c>
      <c r="F350" s="104">
        <v>3.8935756000000002E-2</v>
      </c>
      <c r="G350" s="104">
        <v>4.1354779999999997E-3</v>
      </c>
      <c r="H350" s="104">
        <v>2.9925186999999999E-2</v>
      </c>
      <c r="I350" s="104">
        <v>1.8521948999999999E-2</v>
      </c>
      <c r="J350" s="104">
        <v>1.1527819999999999E-2</v>
      </c>
      <c r="K350" s="104">
        <v>2.3434753999999999E-2</v>
      </c>
      <c r="L350" s="104">
        <v>1.8546681999999998E-2</v>
      </c>
      <c r="M350" s="104">
        <v>1.216545E-2</v>
      </c>
      <c r="N350" s="104">
        <v>7.3198400000000002E-3</v>
      </c>
      <c r="O350" s="104">
        <v>0</v>
      </c>
      <c r="P350" s="104">
        <v>0</v>
      </c>
      <c r="Q350" s="104">
        <v>0</v>
      </c>
      <c r="R350" s="104">
        <v>0</v>
      </c>
      <c r="S350" s="104">
        <v>2.8649191000000001E-2</v>
      </c>
      <c r="T350" s="104">
        <v>5.5746140999999999E-2</v>
      </c>
      <c r="U350" s="104">
        <v>4.9067712999999999E-2</v>
      </c>
      <c r="V350" s="104">
        <v>2.3003488999999998E-2</v>
      </c>
      <c r="W350" s="104">
        <v>0</v>
      </c>
      <c r="X350" s="104">
        <v>0</v>
      </c>
      <c r="Y350" s="104">
        <v>0</v>
      </c>
      <c r="Z350" s="104">
        <v>0</v>
      </c>
      <c r="AA350" s="104" t="s">
        <v>319</v>
      </c>
      <c r="AB350" s="104" t="s">
        <v>417</v>
      </c>
      <c r="AC350" s="104" t="s">
        <v>440</v>
      </c>
      <c r="AD350" s="104" t="s">
        <v>716</v>
      </c>
      <c r="AE350" s="104" t="s">
        <v>766</v>
      </c>
      <c r="AF350" s="104" t="s">
        <v>767</v>
      </c>
      <c r="AG350" s="104" t="s">
        <v>325</v>
      </c>
    </row>
    <row r="351" spans="1:33">
      <c r="A351" s="104" t="s">
        <v>879</v>
      </c>
      <c r="B351" s="104" t="s">
        <v>1618</v>
      </c>
      <c r="C351" s="104">
        <v>0</v>
      </c>
      <c r="D351" s="104">
        <v>1.6789792000000001E-2</v>
      </c>
      <c r="E351" s="104">
        <v>1.4092446E-2</v>
      </c>
      <c r="F351" s="104">
        <v>2.5957171000000001E-2</v>
      </c>
      <c r="G351" s="104">
        <v>8.2709570000000007E-3</v>
      </c>
      <c r="H351" s="104">
        <v>9.9750619999999998E-3</v>
      </c>
      <c r="I351" s="104">
        <v>9.2609739999999999E-3</v>
      </c>
      <c r="J351" s="104">
        <v>0</v>
      </c>
      <c r="K351" s="104">
        <v>0</v>
      </c>
      <c r="L351" s="104">
        <v>1.1128008999999999E-2</v>
      </c>
      <c r="M351" s="104">
        <v>1.216545E-2</v>
      </c>
      <c r="N351" s="104">
        <v>3.6599200000000001E-3</v>
      </c>
      <c r="O351" s="104">
        <v>0</v>
      </c>
      <c r="P351" s="104">
        <v>0</v>
      </c>
      <c r="Q351" s="104">
        <v>0</v>
      </c>
      <c r="R351" s="104">
        <v>0</v>
      </c>
      <c r="S351" s="104">
        <v>4.2973786E-2</v>
      </c>
      <c r="T351" s="104">
        <v>5.5746140999999999E-2</v>
      </c>
      <c r="U351" s="104">
        <v>2.8038693E-2</v>
      </c>
      <c r="V351" s="104">
        <v>8.0512211E-2</v>
      </c>
      <c r="W351" s="104">
        <v>0</v>
      </c>
      <c r="X351" s="104">
        <v>0</v>
      </c>
      <c r="Y351" s="104">
        <v>0</v>
      </c>
      <c r="Z351" s="104">
        <v>0</v>
      </c>
      <c r="AA351" s="104" t="s">
        <v>319</v>
      </c>
      <c r="AB351" s="104" t="s">
        <v>417</v>
      </c>
      <c r="AC351" s="104" t="s">
        <v>440</v>
      </c>
      <c r="AD351" s="104" t="s">
        <v>716</v>
      </c>
      <c r="AE351" s="104" t="s">
        <v>766</v>
      </c>
      <c r="AF351" s="104" t="s">
        <v>831</v>
      </c>
      <c r="AG351" s="104"/>
    </row>
    <row r="352" spans="1:33">
      <c r="A352" s="104" t="s">
        <v>567</v>
      </c>
      <c r="B352" s="104" t="s">
        <v>1619</v>
      </c>
      <c r="C352" s="104">
        <v>0.19294624399999999</v>
      </c>
      <c r="D352" s="104">
        <v>0.20707409900000001</v>
      </c>
      <c r="E352" s="104">
        <v>0.277151447</v>
      </c>
      <c r="F352" s="104">
        <v>0.18170019500000001</v>
      </c>
      <c r="G352" s="104">
        <v>8.2709570000000007E-3</v>
      </c>
      <c r="H352" s="104">
        <v>3.4912718000000002E-2</v>
      </c>
      <c r="I352" s="104">
        <v>2.7782923000000001E-2</v>
      </c>
      <c r="J352" s="104">
        <v>7.6852140000000001E-3</v>
      </c>
      <c r="K352" s="104">
        <v>1.1717376999999999E-2</v>
      </c>
      <c r="L352" s="104">
        <v>8.5314737000000002E-2</v>
      </c>
      <c r="M352" s="104">
        <v>2.0275749999999999E-2</v>
      </c>
      <c r="N352" s="104">
        <v>1.0979760999999999E-2</v>
      </c>
      <c r="O352" s="104">
        <v>1.3016313999999999E-2</v>
      </c>
      <c r="P352" s="104">
        <v>0</v>
      </c>
      <c r="Q352" s="104">
        <v>4.0413840000000003E-3</v>
      </c>
      <c r="R352" s="104">
        <v>9.6029189999999997E-3</v>
      </c>
      <c r="S352" s="104">
        <v>0.114596763</v>
      </c>
      <c r="T352" s="104">
        <v>0.15008576300000001</v>
      </c>
      <c r="U352" s="104">
        <v>0.112154774</v>
      </c>
      <c r="V352" s="104">
        <v>0.14185484800000001</v>
      </c>
      <c r="W352" s="104">
        <v>8.4563020000000006E-3</v>
      </c>
      <c r="X352" s="104">
        <v>0</v>
      </c>
      <c r="Y352" s="104">
        <v>8.8362639999999999E-3</v>
      </c>
      <c r="Z352" s="104">
        <v>0</v>
      </c>
      <c r="AA352" s="104" t="s">
        <v>319</v>
      </c>
      <c r="AB352" s="104" t="s">
        <v>417</v>
      </c>
      <c r="AC352" s="104" t="s">
        <v>418</v>
      </c>
      <c r="AD352" s="104" t="s">
        <v>419</v>
      </c>
      <c r="AE352" s="104" t="s">
        <v>420</v>
      </c>
      <c r="AF352" s="104" t="s">
        <v>421</v>
      </c>
      <c r="AG352" s="104" t="s">
        <v>325</v>
      </c>
    </row>
    <row r="353" spans="1:33">
      <c r="A353" s="104" t="s">
        <v>1123</v>
      </c>
      <c r="B353" s="104" t="s">
        <v>1620</v>
      </c>
      <c r="C353" s="104">
        <v>0</v>
      </c>
      <c r="D353" s="104">
        <v>0</v>
      </c>
      <c r="E353" s="104">
        <v>0</v>
      </c>
      <c r="F353" s="104">
        <v>0</v>
      </c>
      <c r="G353" s="104">
        <v>4.1354779999999997E-3</v>
      </c>
      <c r="H353" s="104">
        <v>0</v>
      </c>
      <c r="I353" s="104">
        <v>9.2609739999999999E-3</v>
      </c>
      <c r="J353" s="104">
        <v>0</v>
      </c>
      <c r="K353" s="104">
        <v>0</v>
      </c>
      <c r="L353" s="104">
        <v>0</v>
      </c>
      <c r="M353" s="104">
        <v>0</v>
      </c>
      <c r="N353" s="104">
        <v>0</v>
      </c>
      <c r="O353" s="104">
        <v>0</v>
      </c>
      <c r="P353" s="104">
        <v>0</v>
      </c>
      <c r="Q353" s="104">
        <v>0</v>
      </c>
      <c r="R353" s="104">
        <v>0</v>
      </c>
      <c r="S353" s="104">
        <v>0</v>
      </c>
      <c r="T353" s="104">
        <v>0</v>
      </c>
      <c r="U353" s="104">
        <v>0</v>
      </c>
      <c r="V353" s="104">
        <v>0</v>
      </c>
      <c r="W353" s="104">
        <v>0</v>
      </c>
      <c r="X353" s="104">
        <v>0</v>
      </c>
      <c r="Y353" s="104">
        <v>0</v>
      </c>
      <c r="Z353" s="104">
        <v>0</v>
      </c>
      <c r="AA353" s="104" t="s">
        <v>319</v>
      </c>
      <c r="AB353" s="104" t="s">
        <v>320</v>
      </c>
      <c r="AC353" s="104" t="s">
        <v>354</v>
      </c>
      <c r="AD353" s="104" t="s">
        <v>355</v>
      </c>
      <c r="AE353" s="104" t="s">
        <v>368</v>
      </c>
      <c r="AF353" s="104" t="s">
        <v>369</v>
      </c>
      <c r="AG353" s="104"/>
    </row>
    <row r="354" spans="1:33">
      <c r="A354" s="104" t="s">
        <v>621</v>
      </c>
      <c r="B354" s="104" t="s">
        <v>1621</v>
      </c>
      <c r="C354" s="104">
        <v>0</v>
      </c>
      <c r="D354" s="104">
        <v>5.596597E-3</v>
      </c>
      <c r="E354" s="104">
        <v>0</v>
      </c>
      <c r="F354" s="104">
        <v>0</v>
      </c>
      <c r="G354" s="104">
        <v>5.7896695999999997E-2</v>
      </c>
      <c r="H354" s="104">
        <v>7.9800498999999997E-2</v>
      </c>
      <c r="I354" s="104">
        <v>0.111131691</v>
      </c>
      <c r="J354" s="104">
        <v>6.1481709000000002E-2</v>
      </c>
      <c r="K354" s="104">
        <v>5.4681092000000001E-2</v>
      </c>
      <c r="L354" s="104">
        <v>8.1605400999999994E-2</v>
      </c>
      <c r="M354" s="104">
        <v>4.4606649999999998E-2</v>
      </c>
      <c r="N354" s="104">
        <v>7.3198403999999995E-2</v>
      </c>
      <c r="O354" s="104">
        <v>9.5452967999999999E-2</v>
      </c>
      <c r="P354" s="104">
        <v>1.3398838999999999E-2</v>
      </c>
      <c r="Q354" s="104">
        <v>0.14548981599999999</v>
      </c>
      <c r="R354" s="104">
        <v>9.6029192999999999E-2</v>
      </c>
      <c r="S354" s="104">
        <v>7.6397841999999994E-2</v>
      </c>
      <c r="T354" s="104">
        <v>8.5763293000000004E-2</v>
      </c>
      <c r="U354" s="104">
        <v>9.8135426999999997E-2</v>
      </c>
      <c r="V354" s="104">
        <v>3.4505233000000003E-2</v>
      </c>
      <c r="W354" s="104">
        <v>0</v>
      </c>
      <c r="X354" s="104">
        <v>0</v>
      </c>
      <c r="Y354" s="104">
        <v>0</v>
      </c>
      <c r="Z354" s="104">
        <v>0</v>
      </c>
      <c r="AA354" s="104" t="s">
        <v>319</v>
      </c>
      <c r="AB354" s="104" t="s">
        <v>327</v>
      </c>
      <c r="AC354" s="104" t="s">
        <v>328</v>
      </c>
      <c r="AD354" s="104" t="s">
        <v>329</v>
      </c>
      <c r="AE354" s="104" t="s">
        <v>330</v>
      </c>
      <c r="AF354" s="104" t="s">
        <v>331</v>
      </c>
      <c r="AG354" s="104" t="s">
        <v>325</v>
      </c>
    </row>
    <row r="355" spans="1:33">
      <c r="A355" s="104" t="s">
        <v>1119</v>
      </c>
      <c r="B355" s="104" t="s">
        <v>1622</v>
      </c>
      <c r="C355" s="104">
        <v>1.7948487999999999E-2</v>
      </c>
      <c r="D355" s="104">
        <v>5.596597E-3</v>
      </c>
      <c r="E355" s="104">
        <v>9.3949640000000004E-3</v>
      </c>
      <c r="F355" s="104">
        <v>1.2978585000000001E-2</v>
      </c>
      <c r="G355" s="104">
        <v>4.1354779999999997E-3</v>
      </c>
      <c r="H355" s="104">
        <v>4.9875309999999999E-3</v>
      </c>
      <c r="I355" s="104">
        <v>0</v>
      </c>
      <c r="J355" s="104">
        <v>7.6852140000000001E-3</v>
      </c>
      <c r="K355" s="104">
        <v>1.1717376999999999E-2</v>
      </c>
      <c r="L355" s="104">
        <v>3.7093360000000001E-3</v>
      </c>
      <c r="M355" s="104">
        <v>8.1103000000000008E-3</v>
      </c>
      <c r="N355" s="104">
        <v>7.3198400000000002E-3</v>
      </c>
      <c r="O355" s="104">
        <v>0</v>
      </c>
      <c r="P355" s="104">
        <v>0</v>
      </c>
      <c r="Q355" s="104">
        <v>0</v>
      </c>
      <c r="R355" s="104">
        <v>0</v>
      </c>
      <c r="S355" s="104">
        <v>0</v>
      </c>
      <c r="T355" s="104">
        <v>0</v>
      </c>
      <c r="U355" s="104">
        <v>0</v>
      </c>
      <c r="V355" s="104">
        <v>0</v>
      </c>
      <c r="W355" s="104">
        <v>0</v>
      </c>
      <c r="X355" s="104">
        <v>0</v>
      </c>
      <c r="Y355" s="104">
        <v>0</v>
      </c>
      <c r="Z355" s="104">
        <v>0</v>
      </c>
      <c r="AA355" s="104" t="s">
        <v>319</v>
      </c>
      <c r="AB355" s="104" t="s">
        <v>576</v>
      </c>
      <c r="AC355" s="104" t="s">
        <v>577</v>
      </c>
      <c r="AD355" s="104" t="s">
        <v>578</v>
      </c>
      <c r="AE355" s="104" t="s">
        <v>579</v>
      </c>
      <c r="AF355" s="104" t="s">
        <v>1099</v>
      </c>
      <c r="AG355" s="104" t="s">
        <v>325</v>
      </c>
    </row>
    <row r="356" spans="1:33">
      <c r="A356" s="104" t="s">
        <v>1129</v>
      </c>
      <c r="B356" s="104" t="s">
        <v>1623</v>
      </c>
      <c r="C356" s="104">
        <v>1.7948487999999999E-2</v>
      </c>
      <c r="D356" s="104">
        <v>5.596597E-3</v>
      </c>
      <c r="E356" s="104">
        <v>3.2882374999999998E-2</v>
      </c>
      <c r="F356" s="104">
        <v>1.2978585000000001E-2</v>
      </c>
      <c r="G356" s="104">
        <v>0</v>
      </c>
      <c r="H356" s="104">
        <v>0</v>
      </c>
      <c r="I356" s="104">
        <v>0</v>
      </c>
      <c r="J356" s="104">
        <v>0</v>
      </c>
      <c r="K356" s="104">
        <v>0</v>
      </c>
      <c r="L356" s="104">
        <v>0</v>
      </c>
      <c r="M356" s="104">
        <v>0</v>
      </c>
      <c r="N356" s="104">
        <v>0</v>
      </c>
      <c r="O356" s="104">
        <v>0</v>
      </c>
      <c r="P356" s="104">
        <v>0</v>
      </c>
      <c r="Q356" s="104">
        <v>0</v>
      </c>
      <c r="R356" s="104">
        <v>0</v>
      </c>
      <c r="S356" s="104">
        <v>0</v>
      </c>
      <c r="T356" s="104">
        <v>0</v>
      </c>
      <c r="U356" s="104">
        <v>0</v>
      </c>
      <c r="V356" s="104">
        <v>0</v>
      </c>
      <c r="W356" s="104">
        <v>0</v>
      </c>
      <c r="X356" s="104">
        <v>0</v>
      </c>
      <c r="Y356" s="104">
        <v>0</v>
      </c>
      <c r="Z356" s="104">
        <v>0</v>
      </c>
      <c r="AA356" s="104" t="s">
        <v>319</v>
      </c>
      <c r="AB356" s="104" t="s">
        <v>333</v>
      </c>
      <c r="AC356" s="104" t="s">
        <v>334</v>
      </c>
      <c r="AD356" s="104" t="s">
        <v>335</v>
      </c>
      <c r="AE356" s="104" t="s">
        <v>336</v>
      </c>
      <c r="AF356" s="104" t="s">
        <v>1130</v>
      </c>
      <c r="AG356" s="104" t="s">
        <v>325</v>
      </c>
    </row>
    <row r="357" spans="1:33">
      <c r="A357" s="104" t="s">
        <v>851</v>
      </c>
      <c r="B357" s="104" t="s">
        <v>1624</v>
      </c>
      <c r="C357" s="104">
        <v>0</v>
      </c>
      <c r="D357" s="104">
        <v>0</v>
      </c>
      <c r="E357" s="104">
        <v>0</v>
      </c>
      <c r="F357" s="104">
        <v>0</v>
      </c>
      <c r="G357" s="104">
        <v>2.4812870000000001E-2</v>
      </c>
      <c r="H357" s="104">
        <v>0</v>
      </c>
      <c r="I357" s="104">
        <v>0</v>
      </c>
      <c r="J357" s="104">
        <v>0</v>
      </c>
      <c r="K357" s="104">
        <v>0</v>
      </c>
      <c r="L357" s="104">
        <v>0</v>
      </c>
      <c r="M357" s="104">
        <v>0</v>
      </c>
      <c r="N357" s="104">
        <v>0</v>
      </c>
      <c r="O357" s="104">
        <v>0</v>
      </c>
      <c r="P357" s="104">
        <v>0</v>
      </c>
      <c r="Q357" s="104">
        <v>0</v>
      </c>
      <c r="R357" s="104">
        <v>4.8014599999999996E-3</v>
      </c>
      <c r="S357" s="104">
        <v>0</v>
      </c>
      <c r="T357" s="104">
        <v>0</v>
      </c>
      <c r="U357" s="104">
        <v>0</v>
      </c>
      <c r="V357" s="104">
        <v>3.8339149999999998E-3</v>
      </c>
      <c r="W357" s="104">
        <v>1.6912604000000001E-2</v>
      </c>
      <c r="X357" s="104">
        <v>3.0562347E-2</v>
      </c>
      <c r="Y357" s="104">
        <v>4.418132E-3</v>
      </c>
      <c r="Z357" s="104">
        <v>8.9417449999999992E-3</v>
      </c>
      <c r="AA357" s="104" t="s">
        <v>319</v>
      </c>
      <c r="AB357" s="104" t="s">
        <v>320</v>
      </c>
      <c r="AC357" s="104" t="s">
        <v>354</v>
      </c>
      <c r="AD357" s="104" t="s">
        <v>355</v>
      </c>
      <c r="AE357" s="104" t="s">
        <v>356</v>
      </c>
      <c r="AF357" s="104" t="s">
        <v>378</v>
      </c>
      <c r="AG357" s="104" t="s">
        <v>325</v>
      </c>
    </row>
    <row r="358" spans="1:33">
      <c r="A358" s="104" t="s">
        <v>997</v>
      </c>
      <c r="B358" s="104" t="s">
        <v>1625</v>
      </c>
      <c r="C358" s="104">
        <v>2.6922732000000001E-2</v>
      </c>
      <c r="D358" s="104">
        <v>6.7159167000000006E-2</v>
      </c>
      <c r="E358" s="104">
        <v>3.7579857000000001E-2</v>
      </c>
      <c r="F358" s="104">
        <v>0</v>
      </c>
      <c r="G358" s="104">
        <v>8.2709570000000007E-3</v>
      </c>
      <c r="H358" s="104">
        <v>0</v>
      </c>
      <c r="I358" s="104">
        <v>9.2609739999999999E-3</v>
      </c>
      <c r="J358" s="104">
        <v>1.5370427000000001E-2</v>
      </c>
      <c r="K358" s="104">
        <v>1.9528961000000001E-2</v>
      </c>
      <c r="L358" s="104">
        <v>0</v>
      </c>
      <c r="M358" s="104">
        <v>8.1103000000000008E-3</v>
      </c>
      <c r="N358" s="104">
        <v>1.8299600999999999E-2</v>
      </c>
      <c r="O358" s="104">
        <v>0</v>
      </c>
      <c r="P358" s="104">
        <v>0</v>
      </c>
      <c r="Q358" s="104">
        <v>0</v>
      </c>
      <c r="R358" s="104">
        <v>0</v>
      </c>
      <c r="S358" s="104">
        <v>0</v>
      </c>
      <c r="T358" s="104">
        <v>0</v>
      </c>
      <c r="U358" s="104">
        <v>0</v>
      </c>
      <c r="V358" s="104">
        <v>0</v>
      </c>
      <c r="W358" s="104">
        <v>0</v>
      </c>
      <c r="X358" s="104">
        <v>0</v>
      </c>
      <c r="Y358" s="104">
        <v>0</v>
      </c>
      <c r="Z358" s="104">
        <v>0</v>
      </c>
      <c r="AA358" s="104" t="s">
        <v>319</v>
      </c>
      <c r="AB358" s="104" t="s">
        <v>417</v>
      </c>
      <c r="AC358" s="104" t="s">
        <v>440</v>
      </c>
      <c r="AD358" s="104" t="s">
        <v>441</v>
      </c>
      <c r="AE358" s="104" t="s">
        <v>442</v>
      </c>
      <c r="AF358" s="104" t="s">
        <v>443</v>
      </c>
      <c r="AG358" s="104" t="s">
        <v>325</v>
      </c>
    </row>
    <row r="359" spans="1:33">
      <c r="A359" s="104" t="s">
        <v>1205</v>
      </c>
      <c r="B359" s="104" t="s">
        <v>1626</v>
      </c>
      <c r="C359" s="104">
        <v>0</v>
      </c>
      <c r="D359" s="104">
        <v>0</v>
      </c>
      <c r="E359" s="104">
        <v>4.6974820000000002E-3</v>
      </c>
      <c r="F359" s="104">
        <v>0</v>
      </c>
      <c r="G359" s="104">
        <v>0</v>
      </c>
      <c r="H359" s="104">
        <v>0</v>
      </c>
      <c r="I359" s="104">
        <v>0</v>
      </c>
      <c r="J359" s="104">
        <v>0</v>
      </c>
      <c r="K359" s="104">
        <v>0</v>
      </c>
      <c r="L359" s="104">
        <v>0</v>
      </c>
      <c r="M359" s="104">
        <v>0</v>
      </c>
      <c r="N359" s="104">
        <v>0</v>
      </c>
      <c r="O359" s="104">
        <v>0</v>
      </c>
      <c r="P359" s="104">
        <v>0</v>
      </c>
      <c r="Q359" s="104">
        <v>0</v>
      </c>
      <c r="R359" s="104">
        <v>0</v>
      </c>
      <c r="S359" s="104">
        <v>0</v>
      </c>
      <c r="T359" s="104">
        <v>0</v>
      </c>
      <c r="U359" s="104">
        <v>0</v>
      </c>
      <c r="V359" s="104">
        <v>0</v>
      </c>
      <c r="W359" s="104">
        <v>0</v>
      </c>
      <c r="X359" s="104">
        <v>0</v>
      </c>
      <c r="Y359" s="104">
        <v>0</v>
      </c>
      <c r="Z359" s="104">
        <v>0</v>
      </c>
      <c r="AA359" s="104" t="s">
        <v>319</v>
      </c>
      <c r="AB359" s="104" t="s">
        <v>320</v>
      </c>
      <c r="AC359" s="104" t="s">
        <v>354</v>
      </c>
      <c r="AD359" s="104" t="s">
        <v>355</v>
      </c>
      <c r="AE359" s="104" t="s">
        <v>368</v>
      </c>
      <c r="AF359" s="104" t="s">
        <v>1206</v>
      </c>
      <c r="AG359" s="104" t="s">
        <v>325</v>
      </c>
    </row>
    <row r="360" spans="1:33">
      <c r="A360" s="104" t="s">
        <v>1022</v>
      </c>
      <c r="B360" s="104" t="s">
        <v>1627</v>
      </c>
      <c r="C360" s="104">
        <v>4.4871220000000003E-2</v>
      </c>
      <c r="D360" s="104">
        <v>5.596597E-3</v>
      </c>
      <c r="E360" s="104">
        <v>1.4092446E-2</v>
      </c>
      <c r="F360" s="104">
        <v>6.4892927000000003E-2</v>
      </c>
      <c r="G360" s="104">
        <v>4.1354779999999997E-3</v>
      </c>
      <c r="H360" s="104">
        <v>0</v>
      </c>
      <c r="I360" s="104">
        <v>4.630487E-3</v>
      </c>
      <c r="J360" s="104">
        <v>0</v>
      </c>
      <c r="K360" s="104">
        <v>1.1717376999999999E-2</v>
      </c>
      <c r="L360" s="104">
        <v>0</v>
      </c>
      <c r="M360" s="104">
        <v>8.1103000000000008E-3</v>
      </c>
      <c r="N360" s="104">
        <v>0</v>
      </c>
      <c r="O360" s="104">
        <v>0</v>
      </c>
      <c r="P360" s="104">
        <v>0</v>
      </c>
      <c r="Q360" s="104">
        <v>0</v>
      </c>
      <c r="R360" s="104">
        <v>0</v>
      </c>
      <c r="S360" s="104">
        <v>4.7748649999999997E-3</v>
      </c>
      <c r="T360" s="104">
        <v>4.288165E-3</v>
      </c>
      <c r="U360" s="104">
        <v>0</v>
      </c>
      <c r="V360" s="104">
        <v>0</v>
      </c>
      <c r="W360" s="104">
        <v>0</v>
      </c>
      <c r="X360" s="104">
        <v>0</v>
      </c>
      <c r="Y360" s="104">
        <v>0</v>
      </c>
      <c r="Z360" s="104">
        <v>0</v>
      </c>
      <c r="AA360" s="104" t="s">
        <v>319</v>
      </c>
      <c r="AB360" s="104" t="s">
        <v>417</v>
      </c>
      <c r="AC360" s="104" t="s">
        <v>440</v>
      </c>
      <c r="AD360" s="104" t="s">
        <v>550</v>
      </c>
      <c r="AE360" s="104" t="s">
        <v>551</v>
      </c>
      <c r="AF360" s="104"/>
      <c r="AG360" s="104"/>
    </row>
    <row r="361" spans="1:33">
      <c r="A361" s="104" t="s">
        <v>482</v>
      </c>
      <c r="B361" s="104" t="s">
        <v>1628</v>
      </c>
      <c r="C361" s="104">
        <v>0</v>
      </c>
      <c r="D361" s="104">
        <v>0</v>
      </c>
      <c r="E361" s="104">
        <v>0</v>
      </c>
      <c r="F361" s="104">
        <v>0</v>
      </c>
      <c r="G361" s="104">
        <v>1.918861916</v>
      </c>
      <c r="H361" s="104">
        <v>0.82793017499999999</v>
      </c>
      <c r="I361" s="104">
        <v>0.90757547699999996</v>
      </c>
      <c r="J361" s="104">
        <v>0.211343375</v>
      </c>
      <c r="K361" s="104">
        <v>2.7340546E-2</v>
      </c>
      <c r="L361" s="104">
        <v>1.1128008999999999E-2</v>
      </c>
      <c r="M361" s="104">
        <v>2.0275749999999999E-2</v>
      </c>
      <c r="N361" s="104">
        <v>3.6599200000000001E-3</v>
      </c>
      <c r="O361" s="104">
        <v>0</v>
      </c>
      <c r="P361" s="104">
        <v>0</v>
      </c>
      <c r="Q361" s="104">
        <v>0</v>
      </c>
      <c r="R361" s="104">
        <v>0</v>
      </c>
      <c r="S361" s="104">
        <v>0</v>
      </c>
      <c r="T361" s="104">
        <v>0</v>
      </c>
      <c r="U361" s="104">
        <v>0</v>
      </c>
      <c r="V361" s="104">
        <v>0</v>
      </c>
      <c r="W361" s="104">
        <v>1.1458289290000001</v>
      </c>
      <c r="X361" s="104">
        <v>1.6503667479999999</v>
      </c>
      <c r="Y361" s="104">
        <v>0.379959353</v>
      </c>
      <c r="Z361" s="104">
        <v>0.43814548199999998</v>
      </c>
      <c r="AA361" s="104" t="s">
        <v>319</v>
      </c>
      <c r="AB361" s="104" t="s">
        <v>320</v>
      </c>
      <c r="AC361" s="104" t="s">
        <v>354</v>
      </c>
      <c r="AD361" s="104" t="s">
        <v>355</v>
      </c>
      <c r="AE361" s="104" t="s">
        <v>368</v>
      </c>
      <c r="AF361" s="104" t="s">
        <v>369</v>
      </c>
      <c r="AG361" s="104" t="s">
        <v>325</v>
      </c>
    </row>
    <row r="362" spans="1:33">
      <c r="A362" s="104" t="s">
        <v>1020</v>
      </c>
      <c r="B362" s="104" t="s">
        <v>1629</v>
      </c>
      <c r="C362" s="104">
        <v>4.4871219999999996E-3</v>
      </c>
      <c r="D362" s="104">
        <v>1.1193195E-2</v>
      </c>
      <c r="E362" s="104">
        <v>4.6974820000000002E-3</v>
      </c>
      <c r="F362" s="104">
        <v>1.2978585000000001E-2</v>
      </c>
      <c r="G362" s="104">
        <v>0</v>
      </c>
      <c r="H362" s="104">
        <v>0</v>
      </c>
      <c r="I362" s="104">
        <v>0</v>
      </c>
      <c r="J362" s="104">
        <v>0</v>
      </c>
      <c r="K362" s="104">
        <v>0</v>
      </c>
      <c r="L362" s="104">
        <v>0</v>
      </c>
      <c r="M362" s="104">
        <v>0</v>
      </c>
      <c r="N362" s="104">
        <v>0</v>
      </c>
      <c r="O362" s="104">
        <v>0</v>
      </c>
      <c r="P362" s="104">
        <v>0</v>
      </c>
      <c r="Q362" s="104">
        <v>0</v>
      </c>
      <c r="R362" s="104">
        <v>0</v>
      </c>
      <c r="S362" s="104">
        <v>0</v>
      </c>
      <c r="T362" s="104">
        <v>0</v>
      </c>
      <c r="U362" s="104">
        <v>0</v>
      </c>
      <c r="V362" s="104">
        <v>0</v>
      </c>
      <c r="W362" s="104">
        <v>0</v>
      </c>
      <c r="X362" s="104">
        <v>0</v>
      </c>
      <c r="Y362" s="104">
        <v>0</v>
      </c>
      <c r="Z362" s="104">
        <v>0</v>
      </c>
      <c r="AA362" s="104" t="s">
        <v>319</v>
      </c>
      <c r="AB362" s="104" t="s">
        <v>333</v>
      </c>
      <c r="AC362" s="104" t="s">
        <v>334</v>
      </c>
      <c r="AD362" s="104" t="s">
        <v>335</v>
      </c>
      <c r="AE362" s="104" t="s">
        <v>414</v>
      </c>
      <c r="AF362" s="104" t="s">
        <v>415</v>
      </c>
      <c r="AG362" s="104" t="s">
        <v>325</v>
      </c>
    </row>
    <row r="363" spans="1:33">
      <c r="A363" s="104" t="s">
        <v>911</v>
      </c>
      <c r="B363" s="104" t="s">
        <v>1630</v>
      </c>
      <c r="C363" s="104">
        <v>8.9742439999999993E-3</v>
      </c>
      <c r="D363" s="104">
        <v>1.6789792000000001E-2</v>
      </c>
      <c r="E363" s="104">
        <v>4.6974820000000002E-3</v>
      </c>
      <c r="F363" s="104">
        <v>2.5957171000000001E-2</v>
      </c>
      <c r="G363" s="104">
        <v>0</v>
      </c>
      <c r="H363" s="104">
        <v>0</v>
      </c>
      <c r="I363" s="104">
        <v>0</v>
      </c>
      <c r="J363" s="104">
        <v>0</v>
      </c>
      <c r="K363" s="104">
        <v>0</v>
      </c>
      <c r="L363" s="104">
        <v>0</v>
      </c>
      <c r="M363" s="104">
        <v>4.0551500000000004E-3</v>
      </c>
      <c r="N363" s="104">
        <v>0</v>
      </c>
      <c r="O363" s="104">
        <v>0</v>
      </c>
      <c r="P363" s="104">
        <v>0</v>
      </c>
      <c r="Q363" s="104">
        <v>0</v>
      </c>
      <c r="R363" s="104">
        <v>0</v>
      </c>
      <c r="S363" s="104">
        <v>0</v>
      </c>
      <c r="T363" s="104">
        <v>0</v>
      </c>
      <c r="U363" s="104">
        <v>7.0096730000000001E-3</v>
      </c>
      <c r="V363" s="104">
        <v>0</v>
      </c>
      <c r="W363" s="104">
        <v>0</v>
      </c>
      <c r="X363" s="104">
        <v>0</v>
      </c>
      <c r="Y363" s="104">
        <v>0</v>
      </c>
      <c r="Z363" s="104">
        <v>0</v>
      </c>
      <c r="AA363" s="104" t="s">
        <v>319</v>
      </c>
      <c r="AB363" s="104" t="s">
        <v>333</v>
      </c>
      <c r="AC363" s="104" t="s">
        <v>334</v>
      </c>
      <c r="AD363" s="104" t="s">
        <v>335</v>
      </c>
      <c r="AE363" s="104" t="s">
        <v>912</v>
      </c>
      <c r="AF363" s="104" t="s">
        <v>375</v>
      </c>
      <c r="AG363" s="104" t="s">
        <v>325</v>
      </c>
    </row>
    <row r="364" spans="1:33">
      <c r="A364" s="104" t="s">
        <v>1132</v>
      </c>
      <c r="B364" s="104" t="s">
        <v>1631</v>
      </c>
      <c r="C364" s="104">
        <v>0</v>
      </c>
      <c r="D364" s="104">
        <v>0</v>
      </c>
      <c r="E364" s="104">
        <v>0</v>
      </c>
      <c r="F364" s="104">
        <v>0</v>
      </c>
      <c r="G364" s="104">
        <v>4.1354779999999997E-3</v>
      </c>
      <c r="H364" s="104">
        <v>0</v>
      </c>
      <c r="I364" s="104">
        <v>0</v>
      </c>
      <c r="J364" s="104">
        <v>0</v>
      </c>
      <c r="K364" s="104">
        <v>3.9057919999999999E-3</v>
      </c>
      <c r="L364" s="104">
        <v>7.4186729999999998E-3</v>
      </c>
      <c r="M364" s="104">
        <v>0</v>
      </c>
      <c r="N364" s="104">
        <v>7.3198400000000002E-3</v>
      </c>
      <c r="O364" s="104">
        <v>0</v>
      </c>
      <c r="P364" s="104">
        <v>0</v>
      </c>
      <c r="Q364" s="104">
        <v>0</v>
      </c>
      <c r="R364" s="104">
        <v>0</v>
      </c>
      <c r="S364" s="104">
        <v>0</v>
      </c>
      <c r="T364" s="104">
        <v>0</v>
      </c>
      <c r="U364" s="104">
        <v>0</v>
      </c>
      <c r="V364" s="104">
        <v>0</v>
      </c>
      <c r="W364" s="104">
        <v>0</v>
      </c>
      <c r="X364" s="104">
        <v>0</v>
      </c>
      <c r="Y364" s="104">
        <v>0</v>
      </c>
      <c r="Z364" s="104">
        <v>0</v>
      </c>
      <c r="AA364" s="104" t="s">
        <v>319</v>
      </c>
      <c r="AB364" s="104" t="s">
        <v>333</v>
      </c>
      <c r="AC364" s="104" t="s">
        <v>334</v>
      </c>
      <c r="AD364" s="104" t="s">
        <v>335</v>
      </c>
      <c r="AE364" s="104" t="s">
        <v>1133</v>
      </c>
      <c r="AF364" s="104" t="s">
        <v>476</v>
      </c>
      <c r="AG364" s="104" t="s">
        <v>325</v>
      </c>
    </row>
    <row r="365" spans="1:33">
      <c r="A365" s="104" t="s">
        <v>935</v>
      </c>
      <c r="B365" s="104" t="s">
        <v>1632</v>
      </c>
      <c r="C365" s="104">
        <v>5.3845464000000003E-2</v>
      </c>
      <c r="D365" s="104">
        <v>2.7982986000000001E-2</v>
      </c>
      <c r="E365" s="104">
        <v>3.7579857000000001E-2</v>
      </c>
      <c r="F365" s="104">
        <v>3.8935756000000002E-2</v>
      </c>
      <c r="G365" s="104">
        <v>0</v>
      </c>
      <c r="H365" s="104">
        <v>0</v>
      </c>
      <c r="I365" s="104">
        <v>0</v>
      </c>
      <c r="J365" s="104">
        <v>0</v>
      </c>
      <c r="K365" s="104">
        <v>0</v>
      </c>
      <c r="L365" s="104">
        <v>3.7093360000000001E-3</v>
      </c>
      <c r="M365" s="104">
        <v>4.0551500000000004E-3</v>
      </c>
      <c r="N365" s="104">
        <v>0</v>
      </c>
      <c r="O365" s="104">
        <v>0</v>
      </c>
      <c r="P365" s="104">
        <v>0</v>
      </c>
      <c r="Q365" s="104">
        <v>0</v>
      </c>
      <c r="R365" s="104">
        <v>0</v>
      </c>
      <c r="S365" s="104">
        <v>0</v>
      </c>
      <c r="T365" s="104">
        <v>0</v>
      </c>
      <c r="U365" s="104">
        <v>0</v>
      </c>
      <c r="V365" s="104">
        <v>0</v>
      </c>
      <c r="W365" s="104">
        <v>0</v>
      </c>
      <c r="X365" s="104">
        <v>0</v>
      </c>
      <c r="Y365" s="104">
        <v>0</v>
      </c>
      <c r="Z365" s="104">
        <v>0</v>
      </c>
      <c r="AA365" s="104" t="s">
        <v>319</v>
      </c>
      <c r="AB365" s="104" t="s">
        <v>320</v>
      </c>
      <c r="AC365" s="104" t="s">
        <v>321</v>
      </c>
      <c r="AD365" s="104" t="s">
        <v>322</v>
      </c>
      <c r="AE365" s="104" t="s">
        <v>323</v>
      </c>
      <c r="AF365" s="104" t="s">
        <v>324</v>
      </c>
      <c r="AG365" s="104"/>
    </row>
    <row r="366" spans="1:33">
      <c r="A366" s="104" t="s">
        <v>941</v>
      </c>
      <c r="B366" s="104" t="s">
        <v>1633</v>
      </c>
      <c r="C366" s="104">
        <v>8.9742439999999993E-3</v>
      </c>
      <c r="D366" s="104">
        <v>0</v>
      </c>
      <c r="E366" s="104">
        <v>0</v>
      </c>
      <c r="F366" s="104">
        <v>1.2978585000000001E-2</v>
      </c>
      <c r="G366" s="104">
        <v>4.1354779999999997E-3</v>
      </c>
      <c r="H366" s="104">
        <v>0</v>
      </c>
      <c r="I366" s="104">
        <v>4.630487E-3</v>
      </c>
      <c r="J366" s="104">
        <v>0</v>
      </c>
      <c r="K366" s="104">
        <v>0</v>
      </c>
      <c r="L366" s="104">
        <v>0</v>
      </c>
      <c r="M366" s="104">
        <v>0</v>
      </c>
      <c r="N366" s="104">
        <v>0</v>
      </c>
      <c r="O366" s="104">
        <v>0</v>
      </c>
      <c r="P366" s="104">
        <v>0</v>
      </c>
      <c r="Q366" s="104">
        <v>0</v>
      </c>
      <c r="R366" s="104">
        <v>0</v>
      </c>
      <c r="S366" s="104">
        <v>0</v>
      </c>
      <c r="T366" s="104">
        <v>0</v>
      </c>
      <c r="U366" s="104">
        <v>0</v>
      </c>
      <c r="V366" s="104">
        <v>0</v>
      </c>
      <c r="W366" s="104">
        <v>0</v>
      </c>
      <c r="X366" s="104">
        <v>0</v>
      </c>
      <c r="Y366" s="104">
        <v>0</v>
      </c>
      <c r="Z366" s="104">
        <v>0</v>
      </c>
      <c r="AA366" s="104" t="s">
        <v>319</v>
      </c>
      <c r="AB366" s="104" t="s">
        <v>320</v>
      </c>
      <c r="AC366" s="104" t="s">
        <v>354</v>
      </c>
      <c r="AD366" s="104" t="s">
        <v>355</v>
      </c>
      <c r="AE366" s="104" t="s">
        <v>381</v>
      </c>
      <c r="AF366" s="104" t="s">
        <v>375</v>
      </c>
      <c r="AG366" s="104" t="s">
        <v>325</v>
      </c>
    </row>
    <row r="367" spans="1:33">
      <c r="A367" s="104" t="s">
        <v>1074</v>
      </c>
      <c r="B367" s="104" t="s">
        <v>1634</v>
      </c>
      <c r="C367" s="104">
        <v>8.9742439999999993E-3</v>
      </c>
      <c r="D367" s="104">
        <v>2.2386389E-2</v>
      </c>
      <c r="E367" s="104">
        <v>2.3487411E-2</v>
      </c>
      <c r="F367" s="104">
        <v>0</v>
      </c>
      <c r="G367" s="104">
        <v>4.1354779999999997E-3</v>
      </c>
      <c r="H367" s="104">
        <v>4.9875309999999999E-3</v>
      </c>
      <c r="I367" s="104">
        <v>4.630487E-3</v>
      </c>
      <c r="J367" s="104">
        <v>3.8426070000000001E-3</v>
      </c>
      <c r="K367" s="104">
        <v>1.1717376999999999E-2</v>
      </c>
      <c r="L367" s="104">
        <v>1.1128008999999999E-2</v>
      </c>
      <c r="M367" s="104">
        <v>2.4330899999999999E-2</v>
      </c>
      <c r="N367" s="104">
        <v>2.1959520999999999E-2</v>
      </c>
      <c r="O367" s="104">
        <v>0</v>
      </c>
      <c r="P367" s="104">
        <v>0</v>
      </c>
      <c r="Q367" s="104">
        <v>0</v>
      </c>
      <c r="R367" s="104">
        <v>0</v>
      </c>
      <c r="S367" s="104">
        <v>0</v>
      </c>
      <c r="T367" s="104">
        <v>0</v>
      </c>
      <c r="U367" s="104">
        <v>0</v>
      </c>
      <c r="V367" s="104">
        <v>0</v>
      </c>
      <c r="W367" s="104">
        <v>0</v>
      </c>
      <c r="X367" s="104">
        <v>0</v>
      </c>
      <c r="Y367" s="104">
        <v>0</v>
      </c>
      <c r="Z367" s="104">
        <v>0</v>
      </c>
      <c r="AA367" s="104" t="s">
        <v>319</v>
      </c>
      <c r="AB367" s="104" t="s">
        <v>576</v>
      </c>
      <c r="AC367" s="104" t="s">
        <v>577</v>
      </c>
      <c r="AD367" s="104" t="s">
        <v>578</v>
      </c>
      <c r="AE367" s="104" t="s">
        <v>579</v>
      </c>
      <c r="AF367" s="104" t="s">
        <v>375</v>
      </c>
      <c r="AG367" s="104" t="s">
        <v>325</v>
      </c>
    </row>
    <row r="368" spans="1:33">
      <c r="A368" s="104" t="s">
        <v>583</v>
      </c>
      <c r="B368" s="104" t="s">
        <v>1635</v>
      </c>
      <c r="C368" s="104">
        <v>0</v>
      </c>
      <c r="D368" s="104">
        <v>0</v>
      </c>
      <c r="E368" s="104">
        <v>0</v>
      </c>
      <c r="F368" s="104">
        <v>0</v>
      </c>
      <c r="G368" s="104">
        <v>4.5490260999999997E-2</v>
      </c>
      <c r="H368" s="104">
        <v>9.9750619999999998E-3</v>
      </c>
      <c r="I368" s="104">
        <v>3.7043896999999999E-2</v>
      </c>
      <c r="J368" s="104">
        <v>3.8426070000000001E-3</v>
      </c>
      <c r="K368" s="104">
        <v>3.9057919999999999E-3</v>
      </c>
      <c r="L368" s="104">
        <v>3.7093360000000001E-3</v>
      </c>
      <c r="M368" s="104">
        <v>4.0551500000000004E-3</v>
      </c>
      <c r="N368" s="104">
        <v>0</v>
      </c>
      <c r="O368" s="104">
        <v>4.7726484E-2</v>
      </c>
      <c r="P368" s="104">
        <v>0</v>
      </c>
      <c r="Q368" s="104">
        <v>2.8289686000000001E-2</v>
      </c>
      <c r="R368" s="104">
        <v>0</v>
      </c>
      <c r="S368" s="104">
        <v>0</v>
      </c>
      <c r="T368" s="104">
        <v>0</v>
      </c>
      <c r="U368" s="104">
        <v>0</v>
      </c>
      <c r="V368" s="104">
        <v>0</v>
      </c>
      <c r="W368" s="104">
        <v>6.7650416000000005E-2</v>
      </c>
      <c r="X368" s="104">
        <v>7.4222842999999997E-2</v>
      </c>
      <c r="Y368" s="104">
        <v>9.2780771999999997E-2</v>
      </c>
      <c r="Z368" s="104">
        <v>0.102830062</v>
      </c>
      <c r="AA368" s="104" t="s">
        <v>319</v>
      </c>
      <c r="AB368" s="104" t="s">
        <v>333</v>
      </c>
      <c r="AC368" s="104" t="s">
        <v>334</v>
      </c>
      <c r="AD368" s="104" t="s">
        <v>335</v>
      </c>
      <c r="AE368" s="104" t="s">
        <v>336</v>
      </c>
      <c r="AF368" s="104" t="s">
        <v>337</v>
      </c>
      <c r="AG368" s="104" t="s">
        <v>325</v>
      </c>
    </row>
    <row r="369" spans="1:33">
      <c r="A369" s="104" t="s">
        <v>840</v>
      </c>
      <c r="B369" s="104" t="s">
        <v>1636</v>
      </c>
      <c r="C369" s="104">
        <v>8.9742439999999993E-3</v>
      </c>
      <c r="D369" s="104">
        <v>1.6789792000000001E-2</v>
      </c>
      <c r="E369" s="104">
        <v>4.6974820000000002E-3</v>
      </c>
      <c r="F369" s="104">
        <v>0.246593121</v>
      </c>
      <c r="G369" s="104">
        <v>8.2709570000000007E-3</v>
      </c>
      <c r="H369" s="104">
        <v>4.9875309999999999E-3</v>
      </c>
      <c r="I369" s="104">
        <v>0</v>
      </c>
      <c r="J369" s="104">
        <v>7.6852140000000001E-3</v>
      </c>
      <c r="K369" s="104">
        <v>0</v>
      </c>
      <c r="L369" s="104">
        <v>7.4186729999999998E-3</v>
      </c>
      <c r="M369" s="104">
        <v>8.1103000000000008E-3</v>
      </c>
      <c r="N369" s="104">
        <v>0</v>
      </c>
      <c r="O369" s="104">
        <v>0</v>
      </c>
      <c r="P369" s="104">
        <v>0</v>
      </c>
      <c r="Q369" s="104">
        <v>0</v>
      </c>
      <c r="R369" s="104">
        <v>0</v>
      </c>
      <c r="S369" s="104">
        <v>1.9099459999999999E-2</v>
      </c>
      <c r="T369" s="104">
        <v>8.5763290000000006E-3</v>
      </c>
      <c r="U369" s="104">
        <v>1.4019347E-2</v>
      </c>
      <c r="V369" s="104">
        <v>1.1501744E-2</v>
      </c>
      <c r="W369" s="104">
        <v>0</v>
      </c>
      <c r="X369" s="104">
        <v>0</v>
      </c>
      <c r="Y369" s="104">
        <v>0</v>
      </c>
      <c r="Z369" s="104">
        <v>0</v>
      </c>
      <c r="AA369" s="104" t="s">
        <v>666</v>
      </c>
      <c r="AB369" s="104"/>
      <c r="AC369" s="104"/>
      <c r="AD369" s="104"/>
      <c r="AE369" s="104"/>
      <c r="AF369" s="104"/>
      <c r="AG369" s="104"/>
    </row>
    <row r="370" spans="1:33">
      <c r="A370" s="104" t="s">
        <v>490</v>
      </c>
      <c r="B370" s="104" t="s">
        <v>1637</v>
      </c>
      <c r="C370" s="104">
        <v>0</v>
      </c>
      <c r="D370" s="104">
        <v>0</v>
      </c>
      <c r="E370" s="104">
        <v>0</v>
      </c>
      <c r="F370" s="104">
        <v>0</v>
      </c>
      <c r="G370" s="104">
        <v>0</v>
      </c>
      <c r="H370" s="104">
        <v>0</v>
      </c>
      <c r="I370" s="104">
        <v>0</v>
      </c>
      <c r="J370" s="104">
        <v>0</v>
      </c>
      <c r="K370" s="104">
        <v>0</v>
      </c>
      <c r="L370" s="104">
        <v>0</v>
      </c>
      <c r="M370" s="104">
        <v>0</v>
      </c>
      <c r="N370" s="104">
        <v>0</v>
      </c>
      <c r="O370" s="104">
        <v>0</v>
      </c>
      <c r="P370" s="104">
        <v>0</v>
      </c>
      <c r="Q370" s="104">
        <v>0</v>
      </c>
      <c r="R370" s="104">
        <v>0</v>
      </c>
      <c r="S370" s="104">
        <v>0</v>
      </c>
      <c r="T370" s="104">
        <v>0</v>
      </c>
      <c r="U370" s="104">
        <v>0</v>
      </c>
      <c r="V370" s="104">
        <v>0</v>
      </c>
      <c r="W370" s="104">
        <v>0</v>
      </c>
      <c r="X370" s="104">
        <v>0</v>
      </c>
      <c r="Y370" s="104">
        <v>0</v>
      </c>
      <c r="Z370" s="104">
        <v>0</v>
      </c>
      <c r="AA370" s="104" t="s">
        <v>319</v>
      </c>
      <c r="AB370" s="104" t="s">
        <v>327</v>
      </c>
      <c r="AC370" s="104" t="s">
        <v>328</v>
      </c>
      <c r="AD370" s="104" t="s">
        <v>329</v>
      </c>
      <c r="AE370" s="104" t="s">
        <v>491</v>
      </c>
      <c r="AF370" s="104" t="s">
        <v>375</v>
      </c>
      <c r="AG370" s="104" t="s">
        <v>325</v>
      </c>
    </row>
    <row r="371" spans="1:33">
      <c r="A371" s="104" t="s">
        <v>986</v>
      </c>
      <c r="B371" s="104" t="s">
        <v>1638</v>
      </c>
      <c r="C371" s="104">
        <v>2.6922732000000001E-2</v>
      </c>
      <c r="D371" s="104">
        <v>3.9176180999999997E-2</v>
      </c>
      <c r="E371" s="104">
        <v>6.5764749999999997E-2</v>
      </c>
      <c r="F371" s="104">
        <v>0</v>
      </c>
      <c r="G371" s="104">
        <v>8.2709570000000007E-3</v>
      </c>
      <c r="H371" s="104">
        <v>4.9875309999999999E-3</v>
      </c>
      <c r="I371" s="104">
        <v>0</v>
      </c>
      <c r="J371" s="104">
        <v>3.8426070000000001E-3</v>
      </c>
      <c r="K371" s="104">
        <v>3.9057919999999999E-3</v>
      </c>
      <c r="L371" s="104">
        <v>3.7093360000000001E-3</v>
      </c>
      <c r="M371" s="104">
        <v>1.216545E-2</v>
      </c>
      <c r="N371" s="104">
        <v>1.4639681E-2</v>
      </c>
      <c r="O371" s="104">
        <v>0</v>
      </c>
      <c r="P371" s="104">
        <v>0</v>
      </c>
      <c r="Q371" s="104">
        <v>0</v>
      </c>
      <c r="R371" s="104">
        <v>0</v>
      </c>
      <c r="S371" s="104">
        <v>4.7748649999999997E-3</v>
      </c>
      <c r="T371" s="104">
        <v>0</v>
      </c>
      <c r="U371" s="104">
        <v>7.0096730000000001E-3</v>
      </c>
      <c r="V371" s="104">
        <v>0</v>
      </c>
      <c r="W371" s="104">
        <v>0</v>
      </c>
      <c r="X371" s="104">
        <v>0</v>
      </c>
      <c r="Y371" s="104">
        <v>0</v>
      </c>
      <c r="Z371" s="104">
        <v>0</v>
      </c>
      <c r="AA371" s="104" t="s">
        <v>389</v>
      </c>
      <c r="AB371" s="104" t="s">
        <v>390</v>
      </c>
      <c r="AC371" s="104" t="s">
        <v>391</v>
      </c>
      <c r="AD371" s="104" t="s">
        <v>456</v>
      </c>
      <c r="AE371" s="104" t="s">
        <v>960</v>
      </c>
      <c r="AF371" s="104" t="s">
        <v>961</v>
      </c>
      <c r="AG371" s="104" t="s">
        <v>325</v>
      </c>
    </row>
    <row r="372" spans="1:33">
      <c r="A372" s="104" t="s">
        <v>878</v>
      </c>
      <c r="B372" s="104" t="s">
        <v>1639</v>
      </c>
      <c r="C372" s="104">
        <v>3.5896975999999997E-2</v>
      </c>
      <c r="D372" s="104">
        <v>7.2755764000000001E-2</v>
      </c>
      <c r="E372" s="104">
        <v>8.4554678999999994E-2</v>
      </c>
      <c r="F372" s="104">
        <v>7.7871512000000004E-2</v>
      </c>
      <c r="G372" s="104">
        <v>4.1354779999999997E-3</v>
      </c>
      <c r="H372" s="104">
        <v>0</v>
      </c>
      <c r="I372" s="104">
        <v>4.630487E-3</v>
      </c>
      <c r="J372" s="104">
        <v>7.6852140000000001E-3</v>
      </c>
      <c r="K372" s="104">
        <v>0</v>
      </c>
      <c r="L372" s="104">
        <v>3.3384028000000003E-2</v>
      </c>
      <c r="M372" s="104">
        <v>8.1103000000000008E-3</v>
      </c>
      <c r="N372" s="104">
        <v>1.8299600999999999E-2</v>
      </c>
      <c r="O372" s="104">
        <v>0</v>
      </c>
      <c r="P372" s="104">
        <v>0</v>
      </c>
      <c r="Q372" s="104">
        <v>0</v>
      </c>
      <c r="R372" s="104">
        <v>0</v>
      </c>
      <c r="S372" s="104">
        <v>0</v>
      </c>
      <c r="T372" s="104">
        <v>0</v>
      </c>
      <c r="U372" s="104">
        <v>0</v>
      </c>
      <c r="V372" s="104">
        <v>0</v>
      </c>
      <c r="W372" s="104">
        <v>0</v>
      </c>
      <c r="X372" s="104">
        <v>0</v>
      </c>
      <c r="Y372" s="104">
        <v>0</v>
      </c>
      <c r="Z372" s="104">
        <v>0</v>
      </c>
      <c r="AA372" s="104" t="s">
        <v>319</v>
      </c>
      <c r="AB372" s="104" t="s">
        <v>588</v>
      </c>
      <c r="AC372" s="104" t="s">
        <v>589</v>
      </c>
      <c r="AD372" s="104" t="s">
        <v>731</v>
      </c>
      <c r="AE372" s="104" t="s">
        <v>732</v>
      </c>
      <c r="AF372" s="104" t="s">
        <v>743</v>
      </c>
      <c r="AG372" s="104"/>
    </row>
    <row r="373" spans="1:33">
      <c r="A373" s="104" t="s">
        <v>1141</v>
      </c>
      <c r="B373" s="104" t="s">
        <v>1640</v>
      </c>
      <c r="C373" s="104">
        <v>4.4871219999999996E-3</v>
      </c>
      <c r="D373" s="104">
        <v>0</v>
      </c>
      <c r="E373" s="104">
        <v>1.4092446E-2</v>
      </c>
      <c r="F373" s="104">
        <v>1.2978585000000001E-2</v>
      </c>
      <c r="G373" s="104">
        <v>4.1354779999999997E-3</v>
      </c>
      <c r="H373" s="104">
        <v>4.9875309999999999E-3</v>
      </c>
      <c r="I373" s="104">
        <v>4.630487E-3</v>
      </c>
      <c r="J373" s="104">
        <v>0</v>
      </c>
      <c r="K373" s="104">
        <v>7.8115850000000002E-3</v>
      </c>
      <c r="L373" s="104">
        <v>7.4186729999999998E-3</v>
      </c>
      <c r="M373" s="104">
        <v>0</v>
      </c>
      <c r="N373" s="104">
        <v>3.6599200000000001E-3</v>
      </c>
      <c r="O373" s="104">
        <v>0</v>
      </c>
      <c r="P373" s="104">
        <v>0</v>
      </c>
      <c r="Q373" s="104">
        <v>0</v>
      </c>
      <c r="R373" s="104">
        <v>0</v>
      </c>
      <c r="S373" s="104">
        <v>0</v>
      </c>
      <c r="T373" s="104">
        <v>0</v>
      </c>
      <c r="U373" s="104">
        <v>0</v>
      </c>
      <c r="V373" s="104">
        <v>0</v>
      </c>
      <c r="W373" s="104">
        <v>0</v>
      </c>
      <c r="X373" s="104">
        <v>0</v>
      </c>
      <c r="Y373" s="104">
        <v>0</v>
      </c>
      <c r="Z373" s="104">
        <v>0</v>
      </c>
      <c r="AA373" s="104" t="s">
        <v>319</v>
      </c>
      <c r="AB373" s="104" t="s">
        <v>417</v>
      </c>
      <c r="AC373" s="104" t="s">
        <v>418</v>
      </c>
      <c r="AD373" s="104" t="s">
        <v>512</v>
      </c>
      <c r="AE373" s="104" t="s">
        <v>1142</v>
      </c>
      <c r="AF373" s="104" t="s">
        <v>1143</v>
      </c>
      <c r="AG373" s="104" t="s">
        <v>325</v>
      </c>
    </row>
    <row r="374" spans="1:33">
      <c r="A374" s="104" t="s">
        <v>1173</v>
      </c>
      <c r="B374" s="104" t="s">
        <v>1641</v>
      </c>
      <c r="C374" s="104">
        <v>0</v>
      </c>
      <c r="D374" s="104">
        <v>1.6789792000000001E-2</v>
      </c>
      <c r="E374" s="104">
        <v>0</v>
      </c>
      <c r="F374" s="104">
        <v>1.2978585000000001E-2</v>
      </c>
      <c r="G374" s="104">
        <v>0</v>
      </c>
      <c r="H374" s="104">
        <v>0</v>
      </c>
      <c r="I374" s="104">
        <v>0</v>
      </c>
      <c r="J374" s="104">
        <v>0</v>
      </c>
      <c r="K374" s="104">
        <v>0</v>
      </c>
      <c r="L374" s="104">
        <v>7.4186729999999998E-3</v>
      </c>
      <c r="M374" s="104">
        <v>0</v>
      </c>
      <c r="N374" s="104">
        <v>0</v>
      </c>
      <c r="O374" s="104">
        <v>0</v>
      </c>
      <c r="P374" s="104">
        <v>0</v>
      </c>
      <c r="Q374" s="104">
        <v>0</v>
      </c>
      <c r="R374" s="104">
        <v>0</v>
      </c>
      <c r="S374" s="104">
        <v>0</v>
      </c>
      <c r="T374" s="104">
        <v>0</v>
      </c>
      <c r="U374" s="104">
        <v>0</v>
      </c>
      <c r="V374" s="104">
        <v>0</v>
      </c>
      <c r="W374" s="104">
        <v>0</v>
      </c>
      <c r="X374" s="104">
        <v>0</v>
      </c>
      <c r="Y374" s="104">
        <v>0</v>
      </c>
      <c r="Z374" s="104">
        <v>0</v>
      </c>
      <c r="AA374" s="104" t="s">
        <v>319</v>
      </c>
      <c r="AB374" s="104" t="s">
        <v>992</v>
      </c>
      <c r="AC374" s="104" t="s">
        <v>993</v>
      </c>
      <c r="AD374" s="104" t="s">
        <v>994</v>
      </c>
      <c r="AE374" s="104" t="s">
        <v>995</v>
      </c>
      <c r="AF374" s="104" t="s">
        <v>1174</v>
      </c>
      <c r="AG374" s="104"/>
    </row>
    <row r="375" spans="1:33">
      <c r="A375" s="104" t="s">
        <v>1080</v>
      </c>
      <c r="B375" s="104" t="s">
        <v>1642</v>
      </c>
      <c r="C375" s="104">
        <v>8.9742439999999993E-3</v>
      </c>
      <c r="D375" s="104">
        <v>1.1193195E-2</v>
      </c>
      <c r="E375" s="104">
        <v>1.8789929E-2</v>
      </c>
      <c r="F375" s="104">
        <v>1.2978585000000001E-2</v>
      </c>
      <c r="G375" s="104">
        <v>1.6541912999999998E-2</v>
      </c>
      <c r="H375" s="104">
        <v>0</v>
      </c>
      <c r="I375" s="104">
        <v>4.630487E-3</v>
      </c>
      <c r="J375" s="104">
        <v>1.1527819999999999E-2</v>
      </c>
      <c r="K375" s="104">
        <v>3.9057919999999999E-3</v>
      </c>
      <c r="L375" s="104">
        <v>7.4186729999999998E-3</v>
      </c>
      <c r="M375" s="104">
        <v>8.1103000000000008E-3</v>
      </c>
      <c r="N375" s="104">
        <v>3.6599200000000001E-3</v>
      </c>
      <c r="O375" s="104">
        <v>0</v>
      </c>
      <c r="P375" s="104">
        <v>0</v>
      </c>
      <c r="Q375" s="104">
        <v>0</v>
      </c>
      <c r="R375" s="104">
        <v>0</v>
      </c>
      <c r="S375" s="104">
        <v>0</v>
      </c>
      <c r="T375" s="104">
        <v>0</v>
      </c>
      <c r="U375" s="104">
        <v>0</v>
      </c>
      <c r="V375" s="104">
        <v>0</v>
      </c>
      <c r="W375" s="104">
        <v>0</v>
      </c>
      <c r="X375" s="104">
        <v>0</v>
      </c>
      <c r="Y375" s="104">
        <v>0</v>
      </c>
      <c r="Z375" s="104">
        <v>0</v>
      </c>
      <c r="AA375" s="104" t="s">
        <v>319</v>
      </c>
      <c r="AB375" s="104" t="s">
        <v>320</v>
      </c>
      <c r="AC375" s="104" t="s">
        <v>354</v>
      </c>
      <c r="AD375" s="104" t="s">
        <v>355</v>
      </c>
      <c r="AE375" s="104" t="s">
        <v>638</v>
      </c>
      <c r="AF375" s="104" t="s">
        <v>375</v>
      </c>
      <c r="AG375" s="104" t="s">
        <v>325</v>
      </c>
    </row>
    <row r="376" spans="1:33">
      <c r="A376" s="104" t="s">
        <v>1100</v>
      </c>
      <c r="B376" s="104" t="s">
        <v>1643</v>
      </c>
      <c r="C376" s="104">
        <v>0</v>
      </c>
      <c r="D376" s="104">
        <v>0</v>
      </c>
      <c r="E376" s="104">
        <v>4.6974820000000002E-3</v>
      </c>
      <c r="F376" s="104">
        <v>0</v>
      </c>
      <c r="G376" s="104">
        <v>0</v>
      </c>
      <c r="H376" s="104">
        <v>4.9875309999999999E-3</v>
      </c>
      <c r="I376" s="104">
        <v>0</v>
      </c>
      <c r="J376" s="104">
        <v>3.8426070000000001E-3</v>
      </c>
      <c r="K376" s="104">
        <v>7.8115850000000002E-3</v>
      </c>
      <c r="L376" s="104">
        <v>0</v>
      </c>
      <c r="M376" s="104">
        <v>4.0551500000000004E-3</v>
      </c>
      <c r="N376" s="104">
        <v>3.6599200000000001E-3</v>
      </c>
      <c r="O376" s="104">
        <v>0</v>
      </c>
      <c r="P376" s="104">
        <v>0</v>
      </c>
      <c r="Q376" s="104">
        <v>0</v>
      </c>
      <c r="R376" s="104">
        <v>0</v>
      </c>
      <c r="S376" s="104">
        <v>1.4324595000000001E-2</v>
      </c>
      <c r="T376" s="104">
        <v>4.7169810999999999E-2</v>
      </c>
      <c r="U376" s="104">
        <v>7.0096730000000001E-3</v>
      </c>
      <c r="V376" s="104">
        <v>7.6678299999999996E-3</v>
      </c>
      <c r="W376" s="104">
        <v>0</v>
      </c>
      <c r="X376" s="104">
        <v>0</v>
      </c>
      <c r="Y376" s="104">
        <v>0</v>
      </c>
      <c r="Z376" s="104">
        <v>0</v>
      </c>
      <c r="AA376" s="104" t="s">
        <v>319</v>
      </c>
      <c r="AB376" s="104" t="s">
        <v>320</v>
      </c>
      <c r="AC376" s="104" t="s">
        <v>354</v>
      </c>
      <c r="AD376" s="104" t="s">
        <v>355</v>
      </c>
      <c r="AE376" s="104" t="s">
        <v>745</v>
      </c>
      <c r="AF376" s="104" t="s">
        <v>746</v>
      </c>
      <c r="AG376" s="104"/>
    </row>
    <row r="377" spans="1:33">
      <c r="A377" s="104" t="s">
        <v>1131</v>
      </c>
      <c r="B377" s="104" t="s">
        <v>1644</v>
      </c>
      <c r="C377" s="104">
        <v>0</v>
      </c>
      <c r="D377" s="104">
        <v>0</v>
      </c>
      <c r="E377" s="104">
        <v>0</v>
      </c>
      <c r="F377" s="104">
        <v>0</v>
      </c>
      <c r="G377" s="104">
        <v>0</v>
      </c>
      <c r="H377" s="104">
        <v>0</v>
      </c>
      <c r="I377" s="104">
        <v>0</v>
      </c>
      <c r="J377" s="104">
        <v>0</v>
      </c>
      <c r="K377" s="104">
        <v>0</v>
      </c>
      <c r="L377" s="104">
        <v>0</v>
      </c>
      <c r="M377" s="104">
        <v>0</v>
      </c>
      <c r="N377" s="104">
        <v>0</v>
      </c>
      <c r="O377" s="104">
        <v>0</v>
      </c>
      <c r="P377" s="104">
        <v>0</v>
      </c>
      <c r="Q377" s="104">
        <v>0</v>
      </c>
      <c r="R377" s="104">
        <v>0</v>
      </c>
      <c r="S377" s="104">
        <v>0</v>
      </c>
      <c r="T377" s="104">
        <v>0</v>
      </c>
      <c r="U377" s="104">
        <v>0</v>
      </c>
      <c r="V377" s="104">
        <v>0</v>
      </c>
      <c r="W377" s="104">
        <v>0</v>
      </c>
      <c r="X377" s="104">
        <v>0</v>
      </c>
      <c r="Y377" s="104">
        <v>0</v>
      </c>
      <c r="Z377" s="104">
        <v>0</v>
      </c>
      <c r="AA377" s="104" t="s">
        <v>319</v>
      </c>
      <c r="AB377" s="104" t="s">
        <v>333</v>
      </c>
      <c r="AC377" s="104" t="s">
        <v>334</v>
      </c>
      <c r="AD377" s="104" t="s">
        <v>335</v>
      </c>
      <c r="AE377" s="104" t="s">
        <v>485</v>
      </c>
      <c r="AF377" s="104" t="s">
        <v>486</v>
      </c>
      <c r="AG377" s="104" t="s">
        <v>325</v>
      </c>
    </row>
    <row r="378" spans="1:33">
      <c r="A378" s="104" t="s">
        <v>1106</v>
      </c>
      <c r="B378" s="104" t="s">
        <v>1645</v>
      </c>
      <c r="C378" s="104">
        <v>4.4871219999999996E-3</v>
      </c>
      <c r="D378" s="104">
        <v>0</v>
      </c>
      <c r="E378" s="104">
        <v>4.6974820000000002E-3</v>
      </c>
      <c r="F378" s="104">
        <v>0</v>
      </c>
      <c r="G378" s="104">
        <v>0</v>
      </c>
      <c r="H378" s="104">
        <v>0</v>
      </c>
      <c r="I378" s="104">
        <v>0</v>
      </c>
      <c r="J378" s="104">
        <v>0</v>
      </c>
      <c r="K378" s="104">
        <v>0</v>
      </c>
      <c r="L378" s="104">
        <v>0</v>
      </c>
      <c r="M378" s="104">
        <v>0</v>
      </c>
      <c r="N378" s="104">
        <v>0</v>
      </c>
      <c r="O378" s="104">
        <v>0</v>
      </c>
      <c r="P378" s="104">
        <v>0</v>
      </c>
      <c r="Q378" s="104">
        <v>0</v>
      </c>
      <c r="R378" s="104">
        <v>0</v>
      </c>
      <c r="S378" s="104">
        <v>1.9099459999999999E-2</v>
      </c>
      <c r="T378" s="104">
        <v>1.2864494000000001E-2</v>
      </c>
      <c r="U378" s="104">
        <v>2.8038693E-2</v>
      </c>
      <c r="V378" s="104">
        <v>3.4505233000000003E-2</v>
      </c>
      <c r="W378" s="104">
        <v>0</v>
      </c>
      <c r="X378" s="104">
        <v>0</v>
      </c>
      <c r="Y378" s="104">
        <v>0</v>
      </c>
      <c r="Z378" s="104">
        <v>0</v>
      </c>
      <c r="AA378" s="104" t="s">
        <v>319</v>
      </c>
      <c r="AB378" s="104" t="s">
        <v>320</v>
      </c>
      <c r="AC378" s="104" t="s">
        <v>363</v>
      </c>
      <c r="AD378" s="104" t="s">
        <v>364</v>
      </c>
      <c r="AE378" s="104" t="s">
        <v>365</v>
      </c>
      <c r="AF378" s="104" t="s">
        <v>1107</v>
      </c>
      <c r="AG378" s="104" t="s">
        <v>325</v>
      </c>
    </row>
    <row r="379" spans="1:33">
      <c r="A379" s="104" t="s">
        <v>950</v>
      </c>
      <c r="B379" s="104" t="s">
        <v>1646</v>
      </c>
      <c r="C379" s="104">
        <v>1.3461366000000001E-2</v>
      </c>
      <c r="D379" s="104">
        <v>5.596597E-3</v>
      </c>
      <c r="E379" s="104">
        <v>1.4092446E-2</v>
      </c>
      <c r="F379" s="104">
        <v>1.2978585000000001E-2</v>
      </c>
      <c r="G379" s="104">
        <v>0</v>
      </c>
      <c r="H379" s="104">
        <v>9.9750619999999998E-3</v>
      </c>
      <c r="I379" s="104">
        <v>4.630487E-3</v>
      </c>
      <c r="J379" s="104">
        <v>0</v>
      </c>
      <c r="K379" s="104">
        <v>1.5623168999999999E-2</v>
      </c>
      <c r="L379" s="104">
        <v>0</v>
      </c>
      <c r="M379" s="104">
        <v>4.0551500000000004E-3</v>
      </c>
      <c r="N379" s="104">
        <v>0</v>
      </c>
      <c r="O379" s="104">
        <v>0</v>
      </c>
      <c r="P379" s="104">
        <v>0</v>
      </c>
      <c r="Q379" s="104">
        <v>0</v>
      </c>
      <c r="R379" s="104">
        <v>0</v>
      </c>
      <c r="S379" s="104">
        <v>1.4324595000000001E-2</v>
      </c>
      <c r="T379" s="104">
        <v>4.2881647000000002E-2</v>
      </c>
      <c r="U379" s="104">
        <v>5.6077386999999999E-2</v>
      </c>
      <c r="V379" s="104">
        <v>4.2173062999999997E-2</v>
      </c>
      <c r="W379" s="104">
        <v>0</v>
      </c>
      <c r="X379" s="104">
        <v>0</v>
      </c>
      <c r="Y379" s="104">
        <v>0</v>
      </c>
      <c r="Z379" s="104">
        <v>0</v>
      </c>
      <c r="AA379" s="104" t="s">
        <v>319</v>
      </c>
      <c r="AB379" s="104" t="s">
        <v>417</v>
      </c>
      <c r="AC379" s="104" t="s">
        <v>418</v>
      </c>
      <c r="AD379" s="104" t="s">
        <v>419</v>
      </c>
      <c r="AE379" s="104" t="s">
        <v>497</v>
      </c>
      <c r="AF379" s="104" t="s">
        <v>498</v>
      </c>
      <c r="AG379" s="104" t="s">
        <v>325</v>
      </c>
    </row>
    <row r="380" spans="1:33">
      <c r="A380" s="104" t="s">
        <v>464</v>
      </c>
      <c r="B380" s="104" t="s">
        <v>1647</v>
      </c>
      <c r="C380" s="104">
        <v>0</v>
      </c>
      <c r="D380" s="104">
        <v>0</v>
      </c>
      <c r="E380" s="104">
        <v>4.6974820000000002E-3</v>
      </c>
      <c r="F380" s="104">
        <v>0</v>
      </c>
      <c r="G380" s="104">
        <v>0.326702783</v>
      </c>
      <c r="H380" s="104">
        <v>1.2069825439999999</v>
      </c>
      <c r="I380" s="104">
        <v>0.92609742500000003</v>
      </c>
      <c r="J380" s="104">
        <v>0.82231785999999996</v>
      </c>
      <c r="K380" s="104">
        <v>0.48822403599999997</v>
      </c>
      <c r="L380" s="104">
        <v>0.35609629399999998</v>
      </c>
      <c r="M380" s="104">
        <v>0.54744525499999996</v>
      </c>
      <c r="N380" s="104">
        <v>0.42455074500000001</v>
      </c>
      <c r="O380" s="104">
        <v>0.325407844</v>
      </c>
      <c r="P380" s="104">
        <v>0.75480125099999995</v>
      </c>
      <c r="Q380" s="104">
        <v>0.456676366</v>
      </c>
      <c r="R380" s="104">
        <v>0.48494742400000002</v>
      </c>
      <c r="S380" s="104">
        <v>4.7748649999999997E-3</v>
      </c>
      <c r="T380" s="104">
        <v>0</v>
      </c>
      <c r="U380" s="104">
        <v>0</v>
      </c>
      <c r="V380" s="104">
        <v>0</v>
      </c>
      <c r="W380" s="104">
        <v>0</v>
      </c>
      <c r="X380" s="104">
        <v>0</v>
      </c>
      <c r="Y380" s="104">
        <v>0</v>
      </c>
      <c r="Z380" s="104">
        <v>0</v>
      </c>
      <c r="AA380" s="104" t="s">
        <v>319</v>
      </c>
      <c r="AB380" s="104" t="s">
        <v>320</v>
      </c>
      <c r="AC380" s="104" t="s">
        <v>321</v>
      </c>
      <c r="AD380" s="104" t="s">
        <v>322</v>
      </c>
      <c r="AE380" s="104" t="s">
        <v>323</v>
      </c>
      <c r="AF380" s="104" t="s">
        <v>324</v>
      </c>
      <c r="AG380" s="104" t="s">
        <v>325</v>
      </c>
    </row>
    <row r="381" spans="1:33">
      <c r="A381" s="104" t="s">
        <v>1165</v>
      </c>
      <c r="B381" s="104" t="s">
        <v>1648</v>
      </c>
      <c r="C381" s="104">
        <v>0</v>
      </c>
      <c r="D381" s="104">
        <v>0</v>
      </c>
      <c r="E381" s="104">
        <v>0</v>
      </c>
      <c r="F381" s="104">
        <v>0</v>
      </c>
      <c r="G381" s="104">
        <v>0</v>
      </c>
      <c r="H381" s="104">
        <v>0</v>
      </c>
      <c r="I381" s="104">
        <v>0</v>
      </c>
      <c r="J381" s="104">
        <v>0</v>
      </c>
      <c r="K381" s="104">
        <v>0</v>
      </c>
      <c r="L381" s="104">
        <v>0</v>
      </c>
      <c r="M381" s="104">
        <v>0</v>
      </c>
      <c r="N381" s="104">
        <v>0</v>
      </c>
      <c r="O381" s="104">
        <v>0</v>
      </c>
      <c r="P381" s="104">
        <v>0</v>
      </c>
      <c r="Q381" s="104">
        <v>0</v>
      </c>
      <c r="R381" s="104">
        <v>0</v>
      </c>
      <c r="S381" s="104">
        <v>0</v>
      </c>
      <c r="T381" s="104">
        <v>0</v>
      </c>
      <c r="U381" s="104">
        <v>0</v>
      </c>
      <c r="V381" s="104">
        <v>0</v>
      </c>
      <c r="W381" s="104">
        <v>0</v>
      </c>
      <c r="X381" s="104">
        <v>0</v>
      </c>
      <c r="Y381" s="104">
        <v>0</v>
      </c>
      <c r="Z381" s="104">
        <v>0</v>
      </c>
      <c r="AA381" s="104" t="s">
        <v>319</v>
      </c>
      <c r="AB381" s="104" t="s">
        <v>632</v>
      </c>
      <c r="AC381" s="104" t="s">
        <v>633</v>
      </c>
      <c r="AD381" s="104" t="s">
        <v>634</v>
      </c>
      <c r="AE381" s="104" t="s">
        <v>635</v>
      </c>
      <c r="AF381" s="104" t="s">
        <v>636</v>
      </c>
      <c r="AG381" s="104" t="s">
        <v>325</v>
      </c>
    </row>
    <row r="382" spans="1:33">
      <c r="A382" s="104" t="s">
        <v>1045</v>
      </c>
      <c r="B382" s="104" t="s">
        <v>1649</v>
      </c>
      <c r="C382" s="104">
        <v>3.1409854000000001E-2</v>
      </c>
      <c r="D382" s="104">
        <v>2.7982986000000001E-2</v>
      </c>
      <c r="E382" s="104">
        <v>2.8184892999999999E-2</v>
      </c>
      <c r="F382" s="104">
        <v>1.2978585000000001E-2</v>
      </c>
      <c r="G382" s="104">
        <v>1.6541912999999998E-2</v>
      </c>
      <c r="H382" s="104">
        <v>4.9875309999999999E-3</v>
      </c>
      <c r="I382" s="104">
        <v>9.2609739999999999E-3</v>
      </c>
      <c r="J382" s="104">
        <v>3.8426070000000001E-3</v>
      </c>
      <c r="K382" s="104">
        <v>7.8115850000000002E-3</v>
      </c>
      <c r="L382" s="104">
        <v>1.1128008999999999E-2</v>
      </c>
      <c r="M382" s="104">
        <v>1.216545E-2</v>
      </c>
      <c r="N382" s="104">
        <v>1.0979760999999999E-2</v>
      </c>
      <c r="O382" s="104">
        <v>0</v>
      </c>
      <c r="P382" s="104">
        <v>0</v>
      </c>
      <c r="Q382" s="104">
        <v>0</v>
      </c>
      <c r="R382" s="104">
        <v>0</v>
      </c>
      <c r="S382" s="104">
        <v>0</v>
      </c>
      <c r="T382" s="104">
        <v>0</v>
      </c>
      <c r="U382" s="104">
        <v>0</v>
      </c>
      <c r="V382" s="104">
        <v>0</v>
      </c>
      <c r="W382" s="104">
        <v>0</v>
      </c>
      <c r="X382" s="104">
        <v>0</v>
      </c>
      <c r="Y382" s="104">
        <v>0</v>
      </c>
      <c r="Z382" s="104">
        <v>0</v>
      </c>
      <c r="AA382" s="104" t="s">
        <v>319</v>
      </c>
      <c r="AB382" s="104" t="s">
        <v>576</v>
      </c>
      <c r="AC382" s="104" t="s">
        <v>577</v>
      </c>
      <c r="AD382" s="104" t="s">
        <v>749</v>
      </c>
      <c r="AE382" s="104" t="s">
        <v>750</v>
      </c>
      <c r="AF382" s="104" t="s">
        <v>958</v>
      </c>
      <c r="AG382" s="104" t="s">
        <v>325</v>
      </c>
    </row>
    <row r="383" spans="1:33">
      <c r="A383" s="104" t="s">
        <v>1104</v>
      </c>
      <c r="B383" s="104" t="s">
        <v>1650</v>
      </c>
      <c r="C383" s="104">
        <v>0</v>
      </c>
      <c r="D383" s="104">
        <v>0</v>
      </c>
      <c r="E383" s="104">
        <v>0</v>
      </c>
      <c r="F383" s="104">
        <v>1.2978585000000001E-2</v>
      </c>
      <c r="G383" s="104">
        <v>0</v>
      </c>
      <c r="H383" s="104">
        <v>0</v>
      </c>
      <c r="I383" s="104">
        <v>0</v>
      </c>
      <c r="J383" s="104">
        <v>0</v>
      </c>
      <c r="K383" s="104">
        <v>0</v>
      </c>
      <c r="L383" s="104">
        <v>0</v>
      </c>
      <c r="M383" s="104">
        <v>0</v>
      </c>
      <c r="N383" s="104">
        <v>0</v>
      </c>
      <c r="O383" s="104">
        <v>0</v>
      </c>
      <c r="P383" s="104">
        <v>0</v>
      </c>
      <c r="Q383" s="104">
        <v>0</v>
      </c>
      <c r="R383" s="104">
        <v>0</v>
      </c>
      <c r="S383" s="104">
        <v>0</v>
      </c>
      <c r="T383" s="104">
        <v>0</v>
      </c>
      <c r="U383" s="104">
        <v>1.4019347E-2</v>
      </c>
      <c r="V383" s="104">
        <v>3.8339149999999998E-3</v>
      </c>
      <c r="W383" s="104">
        <v>0</v>
      </c>
      <c r="X383" s="104">
        <v>0</v>
      </c>
      <c r="Y383" s="104">
        <v>0</v>
      </c>
      <c r="Z383" s="104">
        <v>0</v>
      </c>
      <c r="AA383" s="104" t="s">
        <v>319</v>
      </c>
      <c r="AB383" s="104" t="s">
        <v>503</v>
      </c>
      <c r="AC383" s="104" t="s">
        <v>504</v>
      </c>
      <c r="AD383" s="104" t="s">
        <v>505</v>
      </c>
      <c r="AE383" s="104" t="s">
        <v>506</v>
      </c>
      <c r="AF383" s="104" t="s">
        <v>375</v>
      </c>
      <c r="AG383" s="104" t="s">
        <v>325</v>
      </c>
    </row>
    <row r="384" spans="1:33">
      <c r="A384" s="104" t="s">
        <v>899</v>
      </c>
      <c r="B384" s="104" t="s">
        <v>1651</v>
      </c>
      <c r="C384" s="104">
        <v>0</v>
      </c>
      <c r="D384" s="104">
        <v>0</v>
      </c>
      <c r="E384" s="104">
        <v>0</v>
      </c>
      <c r="F384" s="104">
        <v>0</v>
      </c>
      <c r="G384" s="104">
        <v>0</v>
      </c>
      <c r="H384" s="104">
        <v>0</v>
      </c>
      <c r="I384" s="104">
        <v>0</v>
      </c>
      <c r="J384" s="104">
        <v>0</v>
      </c>
      <c r="K384" s="104">
        <v>0</v>
      </c>
      <c r="L384" s="104">
        <v>0</v>
      </c>
      <c r="M384" s="104">
        <v>0</v>
      </c>
      <c r="N384" s="104">
        <v>0</v>
      </c>
      <c r="O384" s="104">
        <v>0</v>
      </c>
      <c r="P384" s="104">
        <v>0</v>
      </c>
      <c r="Q384" s="104">
        <v>0</v>
      </c>
      <c r="R384" s="104">
        <v>0</v>
      </c>
      <c r="S384" s="104">
        <v>7.1622977000000004E-2</v>
      </c>
      <c r="T384" s="104">
        <v>6.0034305000000003E-2</v>
      </c>
      <c r="U384" s="104">
        <v>9.1125754000000003E-2</v>
      </c>
      <c r="V384" s="104">
        <v>8.8180041000000001E-2</v>
      </c>
      <c r="W384" s="104">
        <v>0</v>
      </c>
      <c r="X384" s="104">
        <v>0</v>
      </c>
      <c r="Y384" s="104">
        <v>0</v>
      </c>
      <c r="Z384" s="104">
        <v>0</v>
      </c>
      <c r="AA384" s="104" t="s">
        <v>319</v>
      </c>
      <c r="AB384" s="104" t="s">
        <v>320</v>
      </c>
      <c r="AC384" s="104" t="s">
        <v>363</v>
      </c>
      <c r="AD384" s="104" t="s">
        <v>364</v>
      </c>
      <c r="AE384" s="104" t="s">
        <v>365</v>
      </c>
      <c r="AF384" s="104" t="s">
        <v>375</v>
      </c>
      <c r="AG384" s="104" t="s">
        <v>325</v>
      </c>
    </row>
    <row r="385" spans="1:33">
      <c r="A385" s="104" t="s">
        <v>1081</v>
      </c>
      <c r="B385" s="104" t="s">
        <v>1652</v>
      </c>
      <c r="C385" s="104">
        <v>0</v>
      </c>
      <c r="D385" s="104">
        <v>0</v>
      </c>
      <c r="E385" s="104">
        <v>9.3949640000000004E-3</v>
      </c>
      <c r="F385" s="104">
        <v>0</v>
      </c>
      <c r="G385" s="104">
        <v>0</v>
      </c>
      <c r="H385" s="104">
        <v>0</v>
      </c>
      <c r="I385" s="104">
        <v>0</v>
      </c>
      <c r="J385" s="104">
        <v>0</v>
      </c>
      <c r="K385" s="104">
        <v>0</v>
      </c>
      <c r="L385" s="104">
        <v>0</v>
      </c>
      <c r="M385" s="104">
        <v>0</v>
      </c>
      <c r="N385" s="104">
        <v>0</v>
      </c>
      <c r="O385" s="104">
        <v>0</v>
      </c>
      <c r="P385" s="104">
        <v>0</v>
      </c>
      <c r="Q385" s="104">
        <v>0</v>
      </c>
      <c r="R385" s="104">
        <v>0</v>
      </c>
      <c r="S385" s="104">
        <v>0</v>
      </c>
      <c r="T385" s="104">
        <v>0</v>
      </c>
      <c r="U385" s="104">
        <v>0</v>
      </c>
      <c r="V385" s="104">
        <v>0</v>
      </c>
      <c r="W385" s="104">
        <v>0</v>
      </c>
      <c r="X385" s="104">
        <v>0</v>
      </c>
      <c r="Y385" s="104">
        <v>0</v>
      </c>
      <c r="Z385" s="104">
        <v>0</v>
      </c>
      <c r="AA385" s="104" t="s">
        <v>319</v>
      </c>
      <c r="AB385" s="104" t="s">
        <v>1082</v>
      </c>
      <c r="AC385" s="104" t="s">
        <v>1083</v>
      </c>
      <c r="AD385" s="104" t="s">
        <v>1084</v>
      </c>
      <c r="AE385" s="104" t="s">
        <v>1085</v>
      </c>
      <c r="AF385" s="104" t="s">
        <v>375</v>
      </c>
      <c r="AG385" s="104" t="s">
        <v>325</v>
      </c>
    </row>
    <row r="386" spans="1:33">
      <c r="A386" s="104" t="s">
        <v>1199</v>
      </c>
      <c r="B386" s="104" t="s">
        <v>1653</v>
      </c>
      <c r="C386" s="104">
        <v>0</v>
      </c>
      <c r="D386" s="104">
        <v>0</v>
      </c>
      <c r="E386" s="104">
        <v>4.6974820000000002E-3</v>
      </c>
      <c r="F386" s="104">
        <v>0</v>
      </c>
      <c r="G386" s="104">
        <v>0</v>
      </c>
      <c r="H386" s="104">
        <v>0</v>
      </c>
      <c r="I386" s="104">
        <v>0</v>
      </c>
      <c r="J386" s="104">
        <v>0</v>
      </c>
      <c r="K386" s="104">
        <v>0</v>
      </c>
      <c r="L386" s="104">
        <v>0</v>
      </c>
      <c r="M386" s="104">
        <v>0</v>
      </c>
      <c r="N386" s="104">
        <v>0</v>
      </c>
      <c r="O386" s="104">
        <v>0</v>
      </c>
      <c r="P386" s="104">
        <v>0</v>
      </c>
      <c r="Q386" s="104">
        <v>0</v>
      </c>
      <c r="R386" s="104">
        <v>0</v>
      </c>
      <c r="S386" s="104">
        <v>0</v>
      </c>
      <c r="T386" s="104">
        <v>0</v>
      </c>
      <c r="U386" s="104">
        <v>0</v>
      </c>
      <c r="V386" s="104">
        <v>0</v>
      </c>
      <c r="W386" s="104">
        <v>0</v>
      </c>
      <c r="X386" s="104">
        <v>0</v>
      </c>
      <c r="Y386" s="104">
        <v>0</v>
      </c>
      <c r="Z386" s="104">
        <v>0</v>
      </c>
      <c r="AA386" s="104" t="s">
        <v>319</v>
      </c>
      <c r="AB386" s="104" t="s">
        <v>320</v>
      </c>
      <c r="AC386" s="104" t="s">
        <v>354</v>
      </c>
      <c r="AD386" s="104" t="s">
        <v>355</v>
      </c>
      <c r="AE386" s="104" t="s">
        <v>1200</v>
      </c>
      <c r="AF386" s="104" t="s">
        <v>1201</v>
      </c>
      <c r="AG386" s="104"/>
    </row>
    <row r="387" spans="1:33">
      <c r="A387" s="104" t="s">
        <v>1153</v>
      </c>
      <c r="B387" s="104" t="s">
        <v>1654</v>
      </c>
      <c r="C387" s="104">
        <v>1.3461366000000001E-2</v>
      </c>
      <c r="D387" s="104">
        <v>1.6789792000000001E-2</v>
      </c>
      <c r="E387" s="104">
        <v>1.4092446E-2</v>
      </c>
      <c r="F387" s="104">
        <v>1.2978585000000001E-2</v>
      </c>
      <c r="G387" s="104">
        <v>0</v>
      </c>
      <c r="H387" s="104">
        <v>0</v>
      </c>
      <c r="I387" s="104">
        <v>0</v>
      </c>
      <c r="J387" s="104">
        <v>0</v>
      </c>
      <c r="K387" s="104">
        <v>0</v>
      </c>
      <c r="L387" s="104">
        <v>0</v>
      </c>
      <c r="M387" s="104">
        <v>0</v>
      </c>
      <c r="N387" s="104">
        <v>0</v>
      </c>
      <c r="O387" s="104">
        <v>0</v>
      </c>
      <c r="P387" s="104">
        <v>0</v>
      </c>
      <c r="Q387" s="104">
        <v>0</v>
      </c>
      <c r="R387" s="104">
        <v>0</v>
      </c>
      <c r="S387" s="104">
        <v>0</v>
      </c>
      <c r="T387" s="104">
        <v>0</v>
      </c>
      <c r="U387" s="104">
        <v>0</v>
      </c>
      <c r="V387" s="104">
        <v>0</v>
      </c>
      <c r="W387" s="104">
        <v>0</v>
      </c>
      <c r="X387" s="104">
        <v>0</v>
      </c>
      <c r="Y387" s="104">
        <v>0</v>
      </c>
      <c r="Z387" s="104">
        <v>0</v>
      </c>
      <c r="AA387" s="104" t="s">
        <v>319</v>
      </c>
      <c r="AB387" s="104" t="s">
        <v>435</v>
      </c>
      <c r="AC387" s="104" t="s">
        <v>436</v>
      </c>
      <c r="AD387" s="104" t="s">
        <v>891</v>
      </c>
      <c r="AE387" s="104" t="s">
        <v>892</v>
      </c>
      <c r="AF387" s="104" t="s">
        <v>476</v>
      </c>
      <c r="AG387" s="104" t="s">
        <v>325</v>
      </c>
    </row>
    <row r="388" spans="1:33">
      <c r="A388" s="104" t="s">
        <v>345</v>
      </c>
      <c r="B388" s="104" t="s">
        <v>1655</v>
      </c>
      <c r="C388" s="104">
        <v>0</v>
      </c>
      <c r="D388" s="104">
        <v>2.2386389E-2</v>
      </c>
      <c r="E388" s="104">
        <v>0</v>
      </c>
      <c r="F388" s="104">
        <v>0</v>
      </c>
      <c r="G388" s="104">
        <v>0.103386957</v>
      </c>
      <c r="H388" s="104">
        <v>0.36408977599999998</v>
      </c>
      <c r="I388" s="104">
        <v>8.3348768000000004E-2</v>
      </c>
      <c r="J388" s="104">
        <v>0.15754688</v>
      </c>
      <c r="K388" s="104">
        <v>0.74991211999999996</v>
      </c>
      <c r="L388" s="104">
        <v>0.70848325199999995</v>
      </c>
      <c r="M388" s="104">
        <v>0.77858880799999997</v>
      </c>
      <c r="N388" s="104">
        <v>0.81616220799999994</v>
      </c>
      <c r="O388" s="104">
        <v>14.83425894</v>
      </c>
      <c r="P388" s="104">
        <v>15.158552930000001</v>
      </c>
      <c r="Q388" s="104">
        <v>13.70433236</v>
      </c>
      <c r="R388" s="104">
        <v>15.484707350000001</v>
      </c>
      <c r="S388" s="104">
        <v>9.5497299999999993E-3</v>
      </c>
      <c r="T388" s="104">
        <v>1.7152659000000001E-2</v>
      </c>
      <c r="U388" s="104">
        <v>7.0096730000000001E-3</v>
      </c>
      <c r="V388" s="104">
        <v>1.1501744E-2</v>
      </c>
      <c r="W388" s="104">
        <v>0.16066973900000001</v>
      </c>
      <c r="X388" s="104">
        <v>0</v>
      </c>
      <c r="Y388" s="104">
        <v>0.20765220500000001</v>
      </c>
      <c r="Z388" s="104">
        <v>4.4708719999999999E-3</v>
      </c>
      <c r="AA388" s="104" t="s">
        <v>319</v>
      </c>
      <c r="AB388" s="104" t="s">
        <v>327</v>
      </c>
      <c r="AC388" s="104" t="s">
        <v>346</v>
      </c>
      <c r="AD388" s="104" t="s">
        <v>347</v>
      </c>
      <c r="AE388" s="104" t="s">
        <v>348</v>
      </c>
      <c r="AF388" s="104" t="s">
        <v>349</v>
      </c>
      <c r="AG388" s="104"/>
    </row>
    <row r="389" spans="1:33">
      <c r="A389" s="104" t="s">
        <v>446</v>
      </c>
      <c r="B389" s="104" t="s">
        <v>1656</v>
      </c>
      <c r="C389" s="104">
        <v>4.4871219999999996E-3</v>
      </c>
      <c r="D389" s="104">
        <v>5.596597E-3</v>
      </c>
      <c r="E389" s="104">
        <v>1.8789929E-2</v>
      </c>
      <c r="F389" s="104">
        <v>1.2978585000000001E-2</v>
      </c>
      <c r="G389" s="104">
        <v>0</v>
      </c>
      <c r="H389" s="104">
        <v>0</v>
      </c>
      <c r="I389" s="104">
        <v>0</v>
      </c>
      <c r="J389" s="104">
        <v>0</v>
      </c>
      <c r="K389" s="104">
        <v>0</v>
      </c>
      <c r="L389" s="104">
        <v>0</v>
      </c>
      <c r="M389" s="104">
        <v>0</v>
      </c>
      <c r="N389" s="104">
        <v>0</v>
      </c>
      <c r="O389" s="104">
        <v>0</v>
      </c>
      <c r="P389" s="104">
        <v>0</v>
      </c>
      <c r="Q389" s="104">
        <v>0</v>
      </c>
      <c r="R389" s="104">
        <v>0</v>
      </c>
      <c r="S389" s="104">
        <v>0.25784271600000003</v>
      </c>
      <c r="T389" s="104">
        <v>0.21012006899999999</v>
      </c>
      <c r="U389" s="104">
        <v>0.14720314000000001</v>
      </c>
      <c r="V389" s="104">
        <v>0.23386880299999999</v>
      </c>
      <c r="W389" s="104">
        <v>0</v>
      </c>
      <c r="X389" s="104">
        <v>0</v>
      </c>
      <c r="Y389" s="104">
        <v>0</v>
      </c>
      <c r="Z389" s="104">
        <v>0</v>
      </c>
      <c r="AA389" s="104" t="s">
        <v>319</v>
      </c>
      <c r="AB389" s="104" t="s">
        <v>320</v>
      </c>
      <c r="AC389" s="104" t="s">
        <v>354</v>
      </c>
      <c r="AD389" s="104" t="s">
        <v>355</v>
      </c>
      <c r="AE389" s="104" t="s">
        <v>447</v>
      </c>
      <c r="AF389" s="104" t="s">
        <v>448</v>
      </c>
      <c r="AG389" s="104" t="s">
        <v>325</v>
      </c>
    </row>
    <row r="390" spans="1:33">
      <c r="A390" s="104" t="s">
        <v>921</v>
      </c>
      <c r="B390" s="104" t="s">
        <v>1657</v>
      </c>
      <c r="C390" s="104">
        <v>0</v>
      </c>
      <c r="D390" s="104">
        <v>0</v>
      </c>
      <c r="E390" s="104">
        <v>0</v>
      </c>
      <c r="F390" s="104">
        <v>0</v>
      </c>
      <c r="G390" s="104">
        <v>2.4812870000000001E-2</v>
      </c>
      <c r="H390" s="104">
        <v>0.119700748</v>
      </c>
      <c r="I390" s="104">
        <v>1.8521948999999999E-2</v>
      </c>
      <c r="J390" s="104">
        <v>0.11912081200000001</v>
      </c>
      <c r="K390" s="104">
        <v>7.8115850000000002E-3</v>
      </c>
      <c r="L390" s="104">
        <v>0</v>
      </c>
      <c r="M390" s="104">
        <v>0</v>
      </c>
      <c r="N390" s="104">
        <v>0</v>
      </c>
      <c r="O390" s="104">
        <v>0</v>
      </c>
      <c r="P390" s="104">
        <v>0</v>
      </c>
      <c r="Q390" s="104">
        <v>0</v>
      </c>
      <c r="R390" s="104">
        <v>0</v>
      </c>
      <c r="S390" s="104">
        <v>0</v>
      </c>
      <c r="T390" s="104">
        <v>0</v>
      </c>
      <c r="U390" s="104">
        <v>0</v>
      </c>
      <c r="V390" s="104">
        <v>0</v>
      </c>
      <c r="W390" s="104">
        <v>0</v>
      </c>
      <c r="X390" s="104">
        <v>0</v>
      </c>
      <c r="Y390" s="104">
        <v>0</v>
      </c>
      <c r="Z390" s="104">
        <v>0</v>
      </c>
      <c r="AA390" s="104" t="s">
        <v>319</v>
      </c>
      <c r="AB390" s="104" t="s">
        <v>320</v>
      </c>
      <c r="AC390" s="104" t="s">
        <v>354</v>
      </c>
      <c r="AD390" s="104" t="s">
        <v>355</v>
      </c>
      <c r="AE390" s="104" t="s">
        <v>368</v>
      </c>
      <c r="AF390" s="104" t="s">
        <v>369</v>
      </c>
      <c r="AG390" s="104" t="s">
        <v>325</v>
      </c>
    </row>
    <row r="391" spans="1:33">
      <c r="A391" s="104" t="s">
        <v>1134</v>
      </c>
      <c r="B391" s="104" t="s">
        <v>1658</v>
      </c>
      <c r="C391" s="104">
        <v>1.3461366000000001E-2</v>
      </c>
      <c r="D391" s="104">
        <v>1.1193195E-2</v>
      </c>
      <c r="E391" s="104">
        <v>9.3949640000000004E-3</v>
      </c>
      <c r="F391" s="104">
        <v>0</v>
      </c>
      <c r="G391" s="104">
        <v>0</v>
      </c>
      <c r="H391" s="104">
        <v>0</v>
      </c>
      <c r="I391" s="104">
        <v>0</v>
      </c>
      <c r="J391" s="104">
        <v>0</v>
      </c>
      <c r="K391" s="104">
        <v>0</v>
      </c>
      <c r="L391" s="104">
        <v>0</v>
      </c>
      <c r="M391" s="104">
        <v>0</v>
      </c>
      <c r="N391" s="104">
        <v>0</v>
      </c>
      <c r="O391" s="104">
        <v>0</v>
      </c>
      <c r="P391" s="104">
        <v>0</v>
      </c>
      <c r="Q391" s="104">
        <v>0</v>
      </c>
      <c r="R391" s="104">
        <v>0</v>
      </c>
      <c r="S391" s="104">
        <v>4.7748649999999997E-3</v>
      </c>
      <c r="T391" s="104">
        <v>0</v>
      </c>
      <c r="U391" s="104">
        <v>7.0096730000000001E-3</v>
      </c>
      <c r="V391" s="104">
        <v>1.9169574000000002E-2</v>
      </c>
      <c r="W391" s="104">
        <v>0</v>
      </c>
      <c r="X391" s="104">
        <v>0</v>
      </c>
      <c r="Y391" s="104">
        <v>0</v>
      </c>
      <c r="Z391" s="104">
        <v>0</v>
      </c>
      <c r="AA391" s="104" t="s">
        <v>319</v>
      </c>
      <c r="AB391" s="104" t="s">
        <v>320</v>
      </c>
      <c r="AC391" s="104" t="s">
        <v>363</v>
      </c>
      <c r="AD391" s="104" t="s">
        <v>364</v>
      </c>
      <c r="AE391" s="104" t="s">
        <v>365</v>
      </c>
      <c r="AF391" s="104" t="s">
        <v>366</v>
      </c>
      <c r="AG391" s="104"/>
    </row>
    <row r="392" spans="1:33">
      <c r="A392" s="104" t="s">
        <v>1108</v>
      </c>
      <c r="B392" s="104" t="s">
        <v>1659</v>
      </c>
      <c r="C392" s="104">
        <v>0</v>
      </c>
      <c r="D392" s="104">
        <v>0</v>
      </c>
      <c r="E392" s="104">
        <v>0</v>
      </c>
      <c r="F392" s="104">
        <v>0</v>
      </c>
      <c r="G392" s="104">
        <v>0</v>
      </c>
      <c r="H392" s="104">
        <v>0</v>
      </c>
      <c r="I392" s="104">
        <v>0</v>
      </c>
      <c r="J392" s="104">
        <v>0</v>
      </c>
      <c r="K392" s="104">
        <v>0</v>
      </c>
      <c r="L392" s="104">
        <v>0</v>
      </c>
      <c r="M392" s="104">
        <v>0</v>
      </c>
      <c r="N392" s="104">
        <v>0</v>
      </c>
      <c r="O392" s="104">
        <v>0</v>
      </c>
      <c r="P392" s="104">
        <v>0</v>
      </c>
      <c r="Q392" s="104">
        <v>0</v>
      </c>
      <c r="R392" s="104">
        <v>0</v>
      </c>
      <c r="S392" s="104">
        <v>0</v>
      </c>
      <c r="T392" s="104">
        <v>0</v>
      </c>
      <c r="U392" s="104">
        <v>0</v>
      </c>
      <c r="V392" s="104">
        <v>0</v>
      </c>
      <c r="W392" s="104">
        <v>0</v>
      </c>
      <c r="X392" s="104">
        <v>0</v>
      </c>
      <c r="Y392" s="104">
        <v>0</v>
      </c>
      <c r="Z392" s="104">
        <v>0</v>
      </c>
      <c r="AA392" s="104" t="s">
        <v>319</v>
      </c>
      <c r="AB392" s="104" t="s">
        <v>320</v>
      </c>
      <c r="AC392" s="104" t="s">
        <v>354</v>
      </c>
      <c r="AD392" s="104" t="s">
        <v>355</v>
      </c>
      <c r="AE392" s="104" t="s">
        <v>692</v>
      </c>
      <c r="AF392" s="104"/>
      <c r="AG392" s="104"/>
    </row>
    <row r="393" spans="1:33">
      <c r="A393" s="104" t="s">
        <v>517</v>
      </c>
      <c r="B393" s="104" t="s">
        <v>1660</v>
      </c>
      <c r="C393" s="104">
        <v>0</v>
      </c>
      <c r="D393" s="104">
        <v>0</v>
      </c>
      <c r="E393" s="104">
        <v>0</v>
      </c>
      <c r="F393" s="104">
        <v>0</v>
      </c>
      <c r="G393" s="104">
        <v>0</v>
      </c>
      <c r="H393" s="104">
        <v>9.9750619999999998E-3</v>
      </c>
      <c r="I393" s="104">
        <v>4.630487E-3</v>
      </c>
      <c r="J393" s="104">
        <v>3.8426070000000001E-3</v>
      </c>
      <c r="K393" s="104">
        <v>0</v>
      </c>
      <c r="L393" s="104">
        <v>0</v>
      </c>
      <c r="M393" s="104">
        <v>0</v>
      </c>
      <c r="N393" s="104">
        <v>0</v>
      </c>
      <c r="O393" s="104">
        <v>4.3387709999999999E-3</v>
      </c>
      <c r="P393" s="104">
        <v>0</v>
      </c>
      <c r="Q393" s="104">
        <v>0</v>
      </c>
      <c r="R393" s="104">
        <v>0</v>
      </c>
      <c r="S393" s="104">
        <v>0</v>
      </c>
      <c r="T393" s="104">
        <v>0</v>
      </c>
      <c r="U393" s="104">
        <v>0</v>
      </c>
      <c r="V393" s="104">
        <v>0</v>
      </c>
      <c r="W393" s="104">
        <v>0</v>
      </c>
      <c r="X393" s="104">
        <v>0</v>
      </c>
      <c r="Y393" s="104">
        <v>0</v>
      </c>
      <c r="Z393" s="104">
        <v>0</v>
      </c>
      <c r="AA393" s="104" t="s">
        <v>319</v>
      </c>
      <c r="AB393" s="104" t="s">
        <v>327</v>
      </c>
      <c r="AC393" s="104" t="s">
        <v>346</v>
      </c>
      <c r="AD393" s="104" t="s">
        <v>347</v>
      </c>
      <c r="AE393" s="104" t="s">
        <v>348</v>
      </c>
      <c r="AF393" s="104" t="s">
        <v>372</v>
      </c>
      <c r="AG393" s="104" t="s">
        <v>325</v>
      </c>
    </row>
    <row r="394" spans="1:33">
      <c r="A394" s="104" t="s">
        <v>1113</v>
      </c>
      <c r="B394" s="104" t="s">
        <v>1661</v>
      </c>
      <c r="C394" s="104">
        <v>4.4871219999999996E-3</v>
      </c>
      <c r="D394" s="104">
        <v>5.596597E-3</v>
      </c>
      <c r="E394" s="104">
        <v>0</v>
      </c>
      <c r="F394" s="104">
        <v>0</v>
      </c>
      <c r="G394" s="104">
        <v>1.6541912999999998E-2</v>
      </c>
      <c r="H394" s="104">
        <v>1.4962593999999999E-2</v>
      </c>
      <c r="I394" s="104">
        <v>4.630487E-3</v>
      </c>
      <c r="J394" s="104">
        <v>7.6852140000000001E-3</v>
      </c>
      <c r="K394" s="104">
        <v>1.1717376999999999E-2</v>
      </c>
      <c r="L394" s="104">
        <v>1.8546681999999998E-2</v>
      </c>
      <c r="M394" s="104">
        <v>8.1103000000000008E-3</v>
      </c>
      <c r="N394" s="104">
        <v>7.3198400000000002E-3</v>
      </c>
      <c r="O394" s="104">
        <v>0</v>
      </c>
      <c r="P394" s="104">
        <v>0</v>
      </c>
      <c r="Q394" s="104">
        <v>0</v>
      </c>
      <c r="R394" s="104">
        <v>0</v>
      </c>
      <c r="S394" s="104">
        <v>0</v>
      </c>
      <c r="T394" s="104">
        <v>0</v>
      </c>
      <c r="U394" s="104">
        <v>0</v>
      </c>
      <c r="V394" s="104">
        <v>0</v>
      </c>
      <c r="W394" s="104">
        <v>0</v>
      </c>
      <c r="X394" s="104">
        <v>0</v>
      </c>
      <c r="Y394" s="104">
        <v>0</v>
      </c>
      <c r="Z394" s="104">
        <v>0</v>
      </c>
      <c r="AA394" s="104" t="s">
        <v>319</v>
      </c>
      <c r="AB394" s="104" t="s">
        <v>576</v>
      </c>
      <c r="AC394" s="104" t="s">
        <v>577</v>
      </c>
      <c r="AD394" s="104" t="s">
        <v>578</v>
      </c>
      <c r="AE394" s="104" t="s">
        <v>579</v>
      </c>
      <c r="AF394" s="104" t="s">
        <v>668</v>
      </c>
      <c r="AG394" s="104" t="s">
        <v>325</v>
      </c>
    </row>
    <row r="395" spans="1:33">
      <c r="A395" s="104" t="s">
        <v>1012</v>
      </c>
      <c r="B395" s="104" t="s">
        <v>1662</v>
      </c>
      <c r="C395" s="104">
        <v>0</v>
      </c>
      <c r="D395" s="104">
        <v>0</v>
      </c>
      <c r="E395" s="104">
        <v>4.6974820000000002E-3</v>
      </c>
      <c r="F395" s="104">
        <v>0</v>
      </c>
      <c r="G395" s="104">
        <v>0</v>
      </c>
      <c r="H395" s="104">
        <v>0</v>
      </c>
      <c r="I395" s="104">
        <v>0</v>
      </c>
      <c r="J395" s="104">
        <v>0</v>
      </c>
      <c r="K395" s="104">
        <v>0</v>
      </c>
      <c r="L395" s="104">
        <v>0</v>
      </c>
      <c r="M395" s="104">
        <v>0</v>
      </c>
      <c r="N395" s="104">
        <v>0</v>
      </c>
      <c r="O395" s="104">
        <v>0</v>
      </c>
      <c r="P395" s="104">
        <v>0</v>
      </c>
      <c r="Q395" s="104">
        <v>0</v>
      </c>
      <c r="R395" s="104">
        <v>0</v>
      </c>
      <c r="S395" s="104">
        <v>3.3424056000000001E-2</v>
      </c>
      <c r="T395" s="104">
        <v>7.2898799E-2</v>
      </c>
      <c r="U395" s="104">
        <v>5.6077386999999999E-2</v>
      </c>
      <c r="V395" s="104">
        <v>2.6837403999999999E-2</v>
      </c>
      <c r="W395" s="104">
        <v>0</v>
      </c>
      <c r="X395" s="104">
        <v>0</v>
      </c>
      <c r="Y395" s="104">
        <v>0</v>
      </c>
      <c r="Z395" s="104">
        <v>0</v>
      </c>
      <c r="AA395" s="104" t="s">
        <v>319</v>
      </c>
      <c r="AB395" s="104" t="s">
        <v>823</v>
      </c>
      <c r="AC395" s="104" t="s">
        <v>812</v>
      </c>
      <c r="AD395" s="104" t="s">
        <v>813</v>
      </c>
      <c r="AE395" s="104" t="s">
        <v>481</v>
      </c>
      <c r="AF395" s="104" t="s">
        <v>476</v>
      </c>
      <c r="AG395" s="104" t="s">
        <v>325</v>
      </c>
    </row>
    <row r="396" spans="1:33">
      <c r="A396" s="104" t="s">
        <v>1149</v>
      </c>
      <c r="B396" s="104" t="s">
        <v>1663</v>
      </c>
      <c r="C396" s="104">
        <v>0</v>
      </c>
      <c r="D396" s="104">
        <v>1.6789792000000001E-2</v>
      </c>
      <c r="E396" s="104">
        <v>1.8789929E-2</v>
      </c>
      <c r="F396" s="104">
        <v>2.5957171000000001E-2</v>
      </c>
      <c r="G396" s="104">
        <v>0</v>
      </c>
      <c r="H396" s="104">
        <v>0</v>
      </c>
      <c r="I396" s="104">
        <v>0</v>
      </c>
      <c r="J396" s="104">
        <v>0</v>
      </c>
      <c r="K396" s="104">
        <v>0</v>
      </c>
      <c r="L396" s="104">
        <v>0</v>
      </c>
      <c r="M396" s="104">
        <v>0</v>
      </c>
      <c r="N396" s="104">
        <v>0</v>
      </c>
      <c r="O396" s="104">
        <v>0</v>
      </c>
      <c r="P396" s="104">
        <v>0</v>
      </c>
      <c r="Q396" s="104">
        <v>0</v>
      </c>
      <c r="R396" s="104">
        <v>0</v>
      </c>
      <c r="S396" s="104">
        <v>0</v>
      </c>
      <c r="T396" s="104">
        <v>0</v>
      </c>
      <c r="U396" s="104">
        <v>0</v>
      </c>
      <c r="V396" s="104">
        <v>0</v>
      </c>
      <c r="W396" s="104">
        <v>0</v>
      </c>
      <c r="X396" s="104">
        <v>0</v>
      </c>
      <c r="Y396" s="104">
        <v>0</v>
      </c>
      <c r="Z396" s="104">
        <v>0</v>
      </c>
      <c r="AA396" s="104" t="s">
        <v>319</v>
      </c>
      <c r="AB396" s="104" t="s">
        <v>327</v>
      </c>
      <c r="AC396" s="104" t="s">
        <v>346</v>
      </c>
      <c r="AD396" s="104" t="s">
        <v>649</v>
      </c>
      <c r="AE396" s="104" t="s">
        <v>650</v>
      </c>
      <c r="AF396" s="104"/>
      <c r="AG396" s="104"/>
    </row>
    <row r="397" spans="1:33">
      <c r="A397" s="104" t="s">
        <v>1064</v>
      </c>
      <c r="B397" s="104" t="s">
        <v>1664</v>
      </c>
      <c r="C397" s="104">
        <v>1.3461366000000001E-2</v>
      </c>
      <c r="D397" s="104">
        <v>3.3579584000000003E-2</v>
      </c>
      <c r="E397" s="104">
        <v>1.8789929E-2</v>
      </c>
      <c r="F397" s="104">
        <v>0</v>
      </c>
      <c r="G397" s="104">
        <v>1.6541912999999998E-2</v>
      </c>
      <c r="H397" s="104">
        <v>1.4962593999999999E-2</v>
      </c>
      <c r="I397" s="104">
        <v>0</v>
      </c>
      <c r="J397" s="104">
        <v>2.6898248E-2</v>
      </c>
      <c r="K397" s="104">
        <v>1.1717376999999999E-2</v>
      </c>
      <c r="L397" s="104">
        <v>3.7093360000000001E-3</v>
      </c>
      <c r="M397" s="104">
        <v>4.0551500000000004E-3</v>
      </c>
      <c r="N397" s="104">
        <v>3.6599200000000001E-3</v>
      </c>
      <c r="O397" s="104">
        <v>0</v>
      </c>
      <c r="P397" s="104">
        <v>0</v>
      </c>
      <c r="Q397" s="104">
        <v>0</v>
      </c>
      <c r="R397" s="104">
        <v>0</v>
      </c>
      <c r="S397" s="104">
        <v>9.5497299999999993E-3</v>
      </c>
      <c r="T397" s="104">
        <v>0</v>
      </c>
      <c r="U397" s="104">
        <v>0</v>
      </c>
      <c r="V397" s="104">
        <v>0</v>
      </c>
      <c r="W397" s="104">
        <v>0</v>
      </c>
      <c r="X397" s="104">
        <v>0</v>
      </c>
      <c r="Y397" s="104">
        <v>0</v>
      </c>
      <c r="Z397" s="104">
        <v>0</v>
      </c>
      <c r="AA397" s="104" t="s">
        <v>319</v>
      </c>
      <c r="AB397" s="104" t="s">
        <v>417</v>
      </c>
      <c r="AC397" s="104" t="s">
        <v>440</v>
      </c>
      <c r="AD397" s="104" t="s">
        <v>716</v>
      </c>
      <c r="AE397" s="104" t="s">
        <v>766</v>
      </c>
      <c r="AF397" s="104"/>
      <c r="AG397" s="104"/>
    </row>
    <row r="398" spans="1:33">
      <c r="A398" s="104" t="s">
        <v>400</v>
      </c>
      <c r="B398" s="104" t="s">
        <v>1665</v>
      </c>
      <c r="C398" s="104">
        <v>2.1268958090000001</v>
      </c>
      <c r="D398" s="104">
        <v>1.589433624</v>
      </c>
      <c r="E398" s="104">
        <v>3.7391957910000002</v>
      </c>
      <c r="F398" s="104">
        <v>2.5827384819999999</v>
      </c>
      <c r="G398" s="104">
        <v>0.66994747899999996</v>
      </c>
      <c r="H398" s="104">
        <v>0.60349127199999997</v>
      </c>
      <c r="I398" s="104">
        <v>0.37969994400000001</v>
      </c>
      <c r="J398" s="104">
        <v>0.50722410100000004</v>
      </c>
      <c r="K398" s="104">
        <v>0.75381791200000003</v>
      </c>
      <c r="L398" s="104">
        <v>0.78266997999999999</v>
      </c>
      <c r="M398" s="104">
        <v>1.159772912</v>
      </c>
      <c r="N398" s="104">
        <v>2.1776525269999998</v>
      </c>
      <c r="O398" s="104">
        <v>0</v>
      </c>
      <c r="P398" s="104">
        <v>0</v>
      </c>
      <c r="Q398" s="104">
        <v>0</v>
      </c>
      <c r="R398" s="104">
        <v>0</v>
      </c>
      <c r="S398" s="104">
        <v>1.0695697850000001</v>
      </c>
      <c r="T398" s="104">
        <v>1.174957118</v>
      </c>
      <c r="U398" s="104">
        <v>0.441609421</v>
      </c>
      <c r="V398" s="104">
        <v>0.74761338799999999</v>
      </c>
      <c r="W398" s="104">
        <v>0</v>
      </c>
      <c r="X398" s="104">
        <v>0</v>
      </c>
      <c r="Y398" s="104">
        <v>0</v>
      </c>
      <c r="Z398" s="104">
        <v>4.4708719999999999E-3</v>
      </c>
      <c r="AA398" s="104" t="s">
        <v>319</v>
      </c>
      <c r="AB398" s="104" t="s">
        <v>401</v>
      </c>
      <c r="AC398" s="104" t="s">
        <v>402</v>
      </c>
      <c r="AD398" s="104" t="s">
        <v>403</v>
      </c>
      <c r="AE398" s="104" t="s">
        <v>404</v>
      </c>
      <c r="AF398" s="104" t="s">
        <v>405</v>
      </c>
      <c r="AG398" s="104" t="s">
        <v>406</v>
      </c>
    </row>
    <row r="399" spans="1:33">
      <c r="A399" s="104" t="s">
        <v>940</v>
      </c>
      <c r="B399" s="104" t="s">
        <v>1666</v>
      </c>
      <c r="C399" s="104">
        <v>2.2435610000000002E-2</v>
      </c>
      <c r="D399" s="104">
        <v>5.596597E-3</v>
      </c>
      <c r="E399" s="104">
        <v>1.4092446E-2</v>
      </c>
      <c r="F399" s="104">
        <v>1.2978585000000001E-2</v>
      </c>
      <c r="G399" s="104">
        <v>2.0677391E-2</v>
      </c>
      <c r="H399" s="104">
        <v>9.9750619999999998E-3</v>
      </c>
      <c r="I399" s="104">
        <v>9.2609739999999999E-3</v>
      </c>
      <c r="J399" s="104">
        <v>3.0740855000000001E-2</v>
      </c>
      <c r="K399" s="104">
        <v>2.7340546E-2</v>
      </c>
      <c r="L399" s="104">
        <v>2.9674691E-2</v>
      </c>
      <c r="M399" s="104">
        <v>2.4330899999999999E-2</v>
      </c>
      <c r="N399" s="104">
        <v>3.6599201999999997E-2</v>
      </c>
      <c r="O399" s="104">
        <v>0</v>
      </c>
      <c r="P399" s="104">
        <v>0</v>
      </c>
      <c r="Q399" s="104">
        <v>0</v>
      </c>
      <c r="R399" s="104">
        <v>0</v>
      </c>
      <c r="S399" s="104">
        <v>1.4324595000000001E-2</v>
      </c>
      <c r="T399" s="104">
        <v>0</v>
      </c>
      <c r="U399" s="104">
        <v>0</v>
      </c>
      <c r="V399" s="104">
        <v>3.8339149999999998E-3</v>
      </c>
      <c r="W399" s="104">
        <v>0</v>
      </c>
      <c r="X399" s="104">
        <v>0</v>
      </c>
      <c r="Y399" s="104">
        <v>0</v>
      </c>
      <c r="Z399" s="104">
        <v>0</v>
      </c>
      <c r="AA399" s="104" t="s">
        <v>319</v>
      </c>
      <c r="AB399" s="104" t="s">
        <v>417</v>
      </c>
      <c r="AC399" s="104" t="s">
        <v>440</v>
      </c>
      <c r="AD399" s="104" t="s">
        <v>701</v>
      </c>
      <c r="AE399" s="104" t="s">
        <v>702</v>
      </c>
      <c r="AF399" s="104"/>
      <c r="AG399" s="104"/>
    </row>
    <row r="400" spans="1:33">
      <c r="A400" s="104" t="s">
        <v>999</v>
      </c>
      <c r="B400" s="104" t="s">
        <v>1667</v>
      </c>
      <c r="C400" s="104">
        <v>4.4871219999999996E-3</v>
      </c>
      <c r="D400" s="104">
        <v>0</v>
      </c>
      <c r="E400" s="104">
        <v>4.6974820000000002E-3</v>
      </c>
      <c r="F400" s="104">
        <v>0</v>
      </c>
      <c r="G400" s="104">
        <v>0</v>
      </c>
      <c r="H400" s="104">
        <v>0</v>
      </c>
      <c r="I400" s="104">
        <v>0</v>
      </c>
      <c r="J400" s="104">
        <v>0</v>
      </c>
      <c r="K400" s="104">
        <v>0</v>
      </c>
      <c r="L400" s="104">
        <v>0</v>
      </c>
      <c r="M400" s="104">
        <v>0</v>
      </c>
      <c r="N400" s="104">
        <v>0</v>
      </c>
      <c r="O400" s="104">
        <v>0</v>
      </c>
      <c r="P400" s="104">
        <v>0</v>
      </c>
      <c r="Q400" s="104">
        <v>0</v>
      </c>
      <c r="R400" s="104">
        <v>0</v>
      </c>
      <c r="S400" s="104">
        <v>0</v>
      </c>
      <c r="T400" s="104">
        <v>0</v>
      </c>
      <c r="U400" s="104">
        <v>0</v>
      </c>
      <c r="V400" s="104">
        <v>0</v>
      </c>
      <c r="W400" s="104">
        <v>0</v>
      </c>
      <c r="X400" s="104">
        <v>0</v>
      </c>
      <c r="Y400" s="104">
        <v>0</v>
      </c>
      <c r="Z400" s="104">
        <v>0</v>
      </c>
      <c r="AA400" s="104" t="s">
        <v>319</v>
      </c>
      <c r="AB400" s="104" t="s">
        <v>320</v>
      </c>
      <c r="AC400" s="104" t="s">
        <v>354</v>
      </c>
      <c r="AD400" s="104" t="s">
        <v>355</v>
      </c>
      <c r="AE400" s="104" t="s">
        <v>1000</v>
      </c>
      <c r="AF400" s="104" t="s">
        <v>1001</v>
      </c>
      <c r="AG400" s="104" t="s">
        <v>325</v>
      </c>
    </row>
    <row r="401" spans="1:33">
      <c r="A401" s="104" t="s">
        <v>1210</v>
      </c>
      <c r="B401" s="104" t="s">
        <v>1668</v>
      </c>
      <c r="C401" s="104">
        <v>0</v>
      </c>
      <c r="D401" s="104">
        <v>0</v>
      </c>
      <c r="E401" s="104">
        <v>0</v>
      </c>
      <c r="F401" s="104">
        <v>0</v>
      </c>
      <c r="G401" s="104">
        <v>0</v>
      </c>
      <c r="H401" s="104">
        <v>0</v>
      </c>
      <c r="I401" s="104">
        <v>0</v>
      </c>
      <c r="J401" s="104">
        <v>0</v>
      </c>
      <c r="K401" s="104">
        <v>0</v>
      </c>
      <c r="L401" s="104">
        <v>0</v>
      </c>
      <c r="M401" s="104">
        <v>0</v>
      </c>
      <c r="N401" s="104">
        <v>0</v>
      </c>
      <c r="O401" s="104">
        <v>0</v>
      </c>
      <c r="P401" s="104">
        <v>0</v>
      </c>
      <c r="Q401" s="104">
        <v>0</v>
      </c>
      <c r="R401" s="104">
        <v>0</v>
      </c>
      <c r="S401" s="104">
        <v>0</v>
      </c>
      <c r="T401" s="104">
        <v>4.288165E-3</v>
      </c>
      <c r="U401" s="104">
        <v>0</v>
      </c>
      <c r="V401" s="104">
        <v>0</v>
      </c>
      <c r="W401" s="104">
        <v>0</v>
      </c>
      <c r="X401" s="104">
        <v>0</v>
      </c>
      <c r="Y401" s="104">
        <v>0</v>
      </c>
      <c r="Z401" s="104">
        <v>0</v>
      </c>
      <c r="AA401" s="104" t="s">
        <v>319</v>
      </c>
      <c r="AB401" s="104" t="s">
        <v>320</v>
      </c>
      <c r="AC401" s="104" t="s">
        <v>354</v>
      </c>
      <c r="AD401" s="104" t="s">
        <v>355</v>
      </c>
      <c r="AE401" s="104" t="s">
        <v>745</v>
      </c>
      <c r="AF401" s="104" t="s">
        <v>1211</v>
      </c>
      <c r="AG401" s="104" t="s">
        <v>325</v>
      </c>
    </row>
    <row r="402" spans="1:33">
      <c r="A402" s="104" t="s">
        <v>1229</v>
      </c>
      <c r="B402" s="104" t="s">
        <v>1669</v>
      </c>
      <c r="C402" s="104">
        <v>0</v>
      </c>
      <c r="D402" s="104">
        <v>0</v>
      </c>
      <c r="E402" s="104">
        <v>0</v>
      </c>
      <c r="F402" s="104">
        <v>0</v>
      </c>
      <c r="G402" s="104">
        <v>0</v>
      </c>
      <c r="H402" s="104">
        <v>0</v>
      </c>
      <c r="I402" s="104">
        <v>0</v>
      </c>
      <c r="J402" s="104">
        <v>0</v>
      </c>
      <c r="K402" s="104">
        <v>0</v>
      </c>
      <c r="L402" s="104">
        <v>0</v>
      </c>
      <c r="M402" s="104">
        <v>0</v>
      </c>
      <c r="N402" s="104">
        <v>0</v>
      </c>
      <c r="O402" s="104">
        <v>0</v>
      </c>
      <c r="P402" s="104">
        <v>0</v>
      </c>
      <c r="Q402" s="104">
        <v>0</v>
      </c>
      <c r="R402" s="104">
        <v>0</v>
      </c>
      <c r="S402" s="104">
        <v>0</v>
      </c>
      <c r="T402" s="104">
        <v>0</v>
      </c>
      <c r="U402" s="104">
        <v>0</v>
      </c>
      <c r="V402" s="104">
        <v>0</v>
      </c>
      <c r="W402" s="104">
        <v>0</v>
      </c>
      <c r="X402" s="104">
        <v>0</v>
      </c>
      <c r="Y402" s="104">
        <v>0</v>
      </c>
      <c r="Z402" s="104">
        <v>0</v>
      </c>
      <c r="AA402" s="104" t="s">
        <v>319</v>
      </c>
      <c r="AB402" s="104" t="s">
        <v>823</v>
      </c>
      <c r="AC402" s="104" t="s">
        <v>1230</v>
      </c>
      <c r="AD402" s="104" t="s">
        <v>1231</v>
      </c>
      <c r="AE402" s="104" t="s">
        <v>481</v>
      </c>
      <c r="AF402" s="104" t="s">
        <v>476</v>
      </c>
      <c r="AG402" s="104" t="s">
        <v>325</v>
      </c>
    </row>
    <row r="403" spans="1:33">
      <c r="A403" s="104" t="s">
        <v>924</v>
      </c>
      <c r="B403" s="104" t="s">
        <v>1670</v>
      </c>
      <c r="C403" s="104">
        <v>1.7948487999999999E-2</v>
      </c>
      <c r="D403" s="104">
        <v>1.6789792000000001E-2</v>
      </c>
      <c r="E403" s="104">
        <v>2.3487411E-2</v>
      </c>
      <c r="F403" s="104">
        <v>1.2978585000000001E-2</v>
      </c>
      <c r="G403" s="104">
        <v>2.0677391E-2</v>
      </c>
      <c r="H403" s="104">
        <v>9.9750619999999998E-3</v>
      </c>
      <c r="I403" s="104">
        <v>1.8521948999999999E-2</v>
      </c>
      <c r="J403" s="104">
        <v>2.6898248E-2</v>
      </c>
      <c r="K403" s="104">
        <v>2.3434753999999999E-2</v>
      </c>
      <c r="L403" s="104">
        <v>2.9674691E-2</v>
      </c>
      <c r="M403" s="104">
        <v>1.216545E-2</v>
      </c>
      <c r="N403" s="104">
        <v>4.3919042999999998E-2</v>
      </c>
      <c r="O403" s="104">
        <v>0</v>
      </c>
      <c r="P403" s="104">
        <v>0</v>
      </c>
      <c r="Q403" s="104">
        <v>0</v>
      </c>
      <c r="R403" s="104">
        <v>0</v>
      </c>
      <c r="S403" s="104">
        <v>9.5497299999999993E-3</v>
      </c>
      <c r="T403" s="104">
        <v>4.288165E-3</v>
      </c>
      <c r="U403" s="104">
        <v>7.0096730000000001E-3</v>
      </c>
      <c r="V403" s="104">
        <v>0</v>
      </c>
      <c r="W403" s="104">
        <v>0</v>
      </c>
      <c r="X403" s="104">
        <v>0</v>
      </c>
      <c r="Y403" s="104">
        <v>0</v>
      </c>
      <c r="Z403" s="104">
        <v>0</v>
      </c>
      <c r="AA403" s="104" t="s">
        <v>319</v>
      </c>
      <c r="AB403" s="104" t="s">
        <v>417</v>
      </c>
      <c r="AC403" s="104" t="s">
        <v>440</v>
      </c>
      <c r="AD403" s="104" t="s">
        <v>716</v>
      </c>
      <c r="AE403" s="104" t="s">
        <v>792</v>
      </c>
      <c r="AF403" s="104" t="s">
        <v>925</v>
      </c>
      <c r="AG403" s="104" t="s">
        <v>325</v>
      </c>
    </row>
    <row r="404" spans="1:33">
      <c r="A404" s="104" t="s">
        <v>1110</v>
      </c>
      <c r="B404" s="104" t="s">
        <v>1671</v>
      </c>
      <c r="C404" s="104">
        <v>0</v>
      </c>
      <c r="D404" s="104">
        <v>0</v>
      </c>
      <c r="E404" s="104">
        <v>0</v>
      </c>
      <c r="F404" s="104">
        <v>0</v>
      </c>
      <c r="G404" s="104">
        <v>0</v>
      </c>
      <c r="H404" s="104">
        <v>0</v>
      </c>
      <c r="I404" s="104">
        <v>0</v>
      </c>
      <c r="J404" s="104">
        <v>0</v>
      </c>
      <c r="K404" s="104">
        <v>0</v>
      </c>
      <c r="L404" s="104">
        <v>0</v>
      </c>
      <c r="M404" s="104">
        <v>0</v>
      </c>
      <c r="N404" s="104">
        <v>0</v>
      </c>
      <c r="O404" s="104">
        <v>0</v>
      </c>
      <c r="P404" s="104">
        <v>0</v>
      </c>
      <c r="Q404" s="104">
        <v>0</v>
      </c>
      <c r="R404" s="104">
        <v>0</v>
      </c>
      <c r="S404" s="104">
        <v>0</v>
      </c>
      <c r="T404" s="104">
        <v>0</v>
      </c>
      <c r="U404" s="104">
        <v>0</v>
      </c>
      <c r="V404" s="104">
        <v>0</v>
      </c>
      <c r="W404" s="104">
        <v>7.1878568000000004E-2</v>
      </c>
      <c r="X404" s="104">
        <v>1.7464198E-2</v>
      </c>
      <c r="Y404" s="104">
        <v>1.3254396E-2</v>
      </c>
      <c r="Z404" s="104">
        <v>0</v>
      </c>
      <c r="AA404" s="104" t="s">
        <v>319</v>
      </c>
      <c r="AB404" s="104" t="s">
        <v>320</v>
      </c>
      <c r="AC404" s="104" t="s">
        <v>354</v>
      </c>
      <c r="AD404" s="104" t="s">
        <v>355</v>
      </c>
      <c r="AE404" s="104" t="s">
        <v>368</v>
      </c>
      <c r="AF404" s="104" t="s">
        <v>369</v>
      </c>
      <c r="AG404" s="104"/>
    </row>
    <row r="405" spans="1:33">
      <c r="A405" s="104" t="s">
        <v>1194</v>
      </c>
      <c r="B405" s="104" t="s">
        <v>1672</v>
      </c>
      <c r="C405" s="104">
        <v>0</v>
      </c>
      <c r="D405" s="104">
        <v>5.596597E-3</v>
      </c>
      <c r="E405" s="104">
        <v>0</v>
      </c>
      <c r="F405" s="104">
        <v>0</v>
      </c>
      <c r="G405" s="104">
        <v>0</v>
      </c>
      <c r="H405" s="104">
        <v>0</v>
      </c>
      <c r="I405" s="104">
        <v>0</v>
      </c>
      <c r="J405" s="104">
        <v>0</v>
      </c>
      <c r="K405" s="104">
        <v>3.9057919999999999E-3</v>
      </c>
      <c r="L405" s="104">
        <v>3.7093360000000001E-3</v>
      </c>
      <c r="M405" s="104">
        <v>0</v>
      </c>
      <c r="N405" s="104">
        <v>0</v>
      </c>
      <c r="O405" s="104">
        <v>0</v>
      </c>
      <c r="P405" s="104">
        <v>0</v>
      </c>
      <c r="Q405" s="104">
        <v>0</v>
      </c>
      <c r="R405" s="104">
        <v>0</v>
      </c>
      <c r="S405" s="104">
        <v>0</v>
      </c>
      <c r="T405" s="104">
        <v>4.288165E-3</v>
      </c>
      <c r="U405" s="104">
        <v>0</v>
      </c>
      <c r="V405" s="104">
        <v>0</v>
      </c>
      <c r="W405" s="104">
        <v>0</v>
      </c>
      <c r="X405" s="104">
        <v>0</v>
      </c>
      <c r="Y405" s="104">
        <v>0</v>
      </c>
      <c r="Z405" s="104">
        <v>0</v>
      </c>
      <c r="AA405" s="104" t="s">
        <v>319</v>
      </c>
      <c r="AB405" s="104" t="s">
        <v>327</v>
      </c>
      <c r="AC405" s="104" t="s">
        <v>346</v>
      </c>
      <c r="AD405" s="104" t="s">
        <v>597</v>
      </c>
      <c r="AE405" s="104" t="s">
        <v>598</v>
      </c>
      <c r="AF405" s="104" t="s">
        <v>599</v>
      </c>
      <c r="AG405" s="104" t="s">
        <v>325</v>
      </c>
    </row>
    <row r="406" spans="1:33">
      <c r="A406" s="104" t="s">
        <v>1241</v>
      </c>
      <c r="B406" s="104" t="s">
        <v>1673</v>
      </c>
      <c r="C406" s="104">
        <v>0</v>
      </c>
      <c r="D406" s="104">
        <v>0</v>
      </c>
      <c r="E406" s="104">
        <v>0</v>
      </c>
      <c r="F406" s="104">
        <v>0</v>
      </c>
      <c r="G406" s="104">
        <v>0</v>
      </c>
      <c r="H406" s="104">
        <v>0</v>
      </c>
      <c r="I406" s="104">
        <v>0</v>
      </c>
      <c r="J406" s="104">
        <v>0</v>
      </c>
      <c r="K406" s="104">
        <v>0</v>
      </c>
      <c r="L406" s="104">
        <v>0</v>
      </c>
      <c r="M406" s="104">
        <v>0</v>
      </c>
      <c r="N406" s="104">
        <v>3.6599200000000001E-3</v>
      </c>
      <c r="O406" s="104">
        <v>0</v>
      </c>
      <c r="P406" s="104">
        <v>0</v>
      </c>
      <c r="Q406" s="104">
        <v>0</v>
      </c>
      <c r="R406" s="104">
        <v>0</v>
      </c>
      <c r="S406" s="104">
        <v>0</v>
      </c>
      <c r="T406" s="104">
        <v>0</v>
      </c>
      <c r="U406" s="104">
        <v>0</v>
      </c>
      <c r="V406" s="104">
        <v>0</v>
      </c>
      <c r="W406" s="104">
        <v>0</v>
      </c>
      <c r="X406" s="104">
        <v>0</v>
      </c>
      <c r="Y406" s="104">
        <v>0</v>
      </c>
      <c r="Z406" s="104">
        <v>0</v>
      </c>
      <c r="AA406" s="104" t="s">
        <v>319</v>
      </c>
      <c r="AB406" s="104" t="s">
        <v>417</v>
      </c>
      <c r="AC406" s="104" t="s">
        <v>418</v>
      </c>
      <c r="AD406" s="104" t="s">
        <v>512</v>
      </c>
      <c r="AE406" s="104" t="s">
        <v>513</v>
      </c>
      <c r="AF406" s="104" t="s">
        <v>1242</v>
      </c>
      <c r="AG406" s="104" t="s">
        <v>1243</v>
      </c>
    </row>
    <row r="407" spans="1:33">
      <c r="A407" s="104" t="s">
        <v>945</v>
      </c>
      <c r="B407" s="104" t="s">
        <v>1674</v>
      </c>
      <c r="C407" s="104">
        <v>8.9742439999999993E-3</v>
      </c>
      <c r="D407" s="104">
        <v>5.596597E-3</v>
      </c>
      <c r="E407" s="104">
        <v>9.3949640000000004E-3</v>
      </c>
      <c r="F407" s="104">
        <v>0</v>
      </c>
      <c r="G407" s="104">
        <v>8.2709570000000007E-3</v>
      </c>
      <c r="H407" s="104">
        <v>0</v>
      </c>
      <c r="I407" s="104">
        <v>0</v>
      </c>
      <c r="J407" s="104">
        <v>3.8426070000000001E-3</v>
      </c>
      <c r="K407" s="104">
        <v>0</v>
      </c>
      <c r="L407" s="104">
        <v>0</v>
      </c>
      <c r="M407" s="104">
        <v>0</v>
      </c>
      <c r="N407" s="104">
        <v>3.6599200000000001E-3</v>
      </c>
      <c r="O407" s="104">
        <v>0</v>
      </c>
      <c r="P407" s="104">
        <v>0</v>
      </c>
      <c r="Q407" s="104">
        <v>0</v>
      </c>
      <c r="R407" s="104">
        <v>0</v>
      </c>
      <c r="S407" s="104">
        <v>0</v>
      </c>
      <c r="T407" s="104">
        <v>0</v>
      </c>
      <c r="U407" s="104">
        <v>0</v>
      </c>
      <c r="V407" s="104">
        <v>0</v>
      </c>
      <c r="W407" s="104">
        <v>0</v>
      </c>
      <c r="X407" s="104">
        <v>0</v>
      </c>
      <c r="Y407" s="104">
        <v>0</v>
      </c>
      <c r="Z407" s="104">
        <v>0</v>
      </c>
      <c r="AA407" s="104" t="s">
        <v>319</v>
      </c>
      <c r="AB407" s="104" t="s">
        <v>333</v>
      </c>
      <c r="AC407" s="104" t="s">
        <v>334</v>
      </c>
      <c r="AD407" s="104" t="s">
        <v>335</v>
      </c>
      <c r="AE407" s="104" t="s">
        <v>414</v>
      </c>
      <c r="AF407" s="104" t="s">
        <v>500</v>
      </c>
      <c r="AG407" s="104" t="s">
        <v>325</v>
      </c>
    </row>
    <row r="408" spans="1:33">
      <c r="A408" s="104" t="s">
        <v>494</v>
      </c>
      <c r="B408" s="104" t="s">
        <v>1675</v>
      </c>
      <c r="C408" s="104">
        <v>4.4871220000000003E-2</v>
      </c>
      <c r="D408" s="104">
        <v>0.100738751</v>
      </c>
      <c r="E408" s="104">
        <v>7.5159714000000002E-2</v>
      </c>
      <c r="F408" s="104">
        <v>0.16872160899999999</v>
      </c>
      <c r="G408" s="104">
        <v>0</v>
      </c>
      <c r="H408" s="104">
        <v>0</v>
      </c>
      <c r="I408" s="104">
        <v>0</v>
      </c>
      <c r="J408" s="104">
        <v>0</v>
      </c>
      <c r="K408" s="104">
        <v>0</v>
      </c>
      <c r="L408" s="104">
        <v>3.7093360000000001E-3</v>
      </c>
      <c r="M408" s="104">
        <v>0</v>
      </c>
      <c r="N408" s="104">
        <v>0</v>
      </c>
      <c r="O408" s="104">
        <v>0</v>
      </c>
      <c r="P408" s="104">
        <v>0</v>
      </c>
      <c r="Q408" s="104">
        <v>0</v>
      </c>
      <c r="R408" s="104">
        <v>0</v>
      </c>
      <c r="S408" s="104">
        <v>0.45838705099999999</v>
      </c>
      <c r="T408" s="104">
        <v>0.57461406500000001</v>
      </c>
      <c r="U408" s="104">
        <v>0.28739660700000003</v>
      </c>
      <c r="V408" s="104">
        <v>0.402561055</v>
      </c>
      <c r="W408" s="104">
        <v>0</v>
      </c>
      <c r="X408" s="104">
        <v>0</v>
      </c>
      <c r="Y408" s="104">
        <v>0</v>
      </c>
      <c r="Z408" s="104">
        <v>0</v>
      </c>
      <c r="AA408" s="104" t="s">
        <v>319</v>
      </c>
      <c r="AB408" s="104" t="s">
        <v>320</v>
      </c>
      <c r="AC408" s="104" t="s">
        <v>354</v>
      </c>
      <c r="AD408" s="104" t="s">
        <v>355</v>
      </c>
      <c r="AE408" s="104" t="s">
        <v>368</v>
      </c>
      <c r="AF408" s="104" t="s">
        <v>495</v>
      </c>
      <c r="AG408" s="104" t="s">
        <v>325</v>
      </c>
    </row>
    <row r="409" spans="1:33">
      <c r="A409" s="104" t="s">
        <v>620</v>
      </c>
      <c r="B409" s="104" t="s">
        <v>1676</v>
      </c>
      <c r="C409" s="104">
        <v>0</v>
      </c>
      <c r="D409" s="104">
        <v>0</v>
      </c>
      <c r="E409" s="104">
        <v>0</v>
      </c>
      <c r="F409" s="104">
        <v>0</v>
      </c>
      <c r="G409" s="104">
        <v>1.2406435E-2</v>
      </c>
      <c r="H409" s="104">
        <v>4.4887781000000002E-2</v>
      </c>
      <c r="I409" s="104">
        <v>2.3152435999999998E-2</v>
      </c>
      <c r="J409" s="104">
        <v>6.5324315999999993E-2</v>
      </c>
      <c r="K409" s="104">
        <v>7.4210053999999998E-2</v>
      </c>
      <c r="L409" s="104">
        <v>7.7896064000000001E-2</v>
      </c>
      <c r="M409" s="104">
        <v>7.2992700999999993E-2</v>
      </c>
      <c r="N409" s="104">
        <v>6.9538483999999998E-2</v>
      </c>
      <c r="O409" s="104">
        <v>0</v>
      </c>
      <c r="P409" s="104">
        <v>0</v>
      </c>
      <c r="Q409" s="104">
        <v>0</v>
      </c>
      <c r="R409" s="104">
        <v>0</v>
      </c>
      <c r="S409" s="104">
        <v>4.7748651000000003E-2</v>
      </c>
      <c r="T409" s="104">
        <v>5.1457976000000002E-2</v>
      </c>
      <c r="U409" s="104">
        <v>2.8038693E-2</v>
      </c>
      <c r="V409" s="104">
        <v>4.9840892999999997E-2</v>
      </c>
      <c r="W409" s="104">
        <v>0</v>
      </c>
      <c r="X409" s="104">
        <v>0</v>
      </c>
      <c r="Y409" s="104">
        <v>0</v>
      </c>
      <c r="Z409" s="104">
        <v>0</v>
      </c>
      <c r="AA409" s="104" t="s">
        <v>319</v>
      </c>
      <c r="AB409" s="104" t="s">
        <v>327</v>
      </c>
      <c r="AC409" s="104" t="s">
        <v>328</v>
      </c>
      <c r="AD409" s="104" t="s">
        <v>329</v>
      </c>
      <c r="AE409" s="104" t="s">
        <v>330</v>
      </c>
      <c r="AF409" s="104" t="s">
        <v>331</v>
      </c>
      <c r="AG409" s="104" t="s">
        <v>325</v>
      </c>
    </row>
    <row r="410" spans="1:33">
      <c r="A410" s="104" t="s">
        <v>1181</v>
      </c>
      <c r="B410" s="104" t="s">
        <v>1677</v>
      </c>
      <c r="C410" s="104">
        <v>0</v>
      </c>
      <c r="D410" s="104">
        <v>0</v>
      </c>
      <c r="E410" s="104">
        <v>0</v>
      </c>
      <c r="F410" s="104">
        <v>0</v>
      </c>
      <c r="G410" s="104">
        <v>0</v>
      </c>
      <c r="H410" s="104">
        <v>4.9875309999999999E-3</v>
      </c>
      <c r="I410" s="104">
        <v>4.630487E-3</v>
      </c>
      <c r="J410" s="104">
        <v>7.6852140000000001E-3</v>
      </c>
      <c r="K410" s="104">
        <v>1.1717376999999999E-2</v>
      </c>
      <c r="L410" s="104">
        <v>0</v>
      </c>
      <c r="M410" s="104">
        <v>0</v>
      </c>
      <c r="N410" s="104">
        <v>0</v>
      </c>
      <c r="O410" s="104">
        <v>0</v>
      </c>
      <c r="P410" s="104">
        <v>0</v>
      </c>
      <c r="Q410" s="104">
        <v>0</v>
      </c>
      <c r="R410" s="104">
        <v>0</v>
      </c>
      <c r="S410" s="104">
        <v>0</v>
      </c>
      <c r="T410" s="104">
        <v>0</v>
      </c>
      <c r="U410" s="104">
        <v>0</v>
      </c>
      <c r="V410" s="104">
        <v>0</v>
      </c>
      <c r="W410" s="104">
        <v>0</v>
      </c>
      <c r="X410" s="104">
        <v>0</v>
      </c>
      <c r="Y410" s="104">
        <v>0</v>
      </c>
      <c r="Z410" s="104">
        <v>0</v>
      </c>
      <c r="AA410" s="104" t="s">
        <v>319</v>
      </c>
      <c r="AB410" s="104" t="s">
        <v>576</v>
      </c>
      <c r="AC410" s="104" t="s">
        <v>577</v>
      </c>
      <c r="AD410" s="104" t="s">
        <v>578</v>
      </c>
      <c r="AE410" s="104" t="s">
        <v>579</v>
      </c>
      <c r="AF410" s="104" t="s">
        <v>668</v>
      </c>
      <c r="AG410" s="104" t="s">
        <v>325</v>
      </c>
    </row>
    <row r="411" spans="1:33">
      <c r="A411" s="104" t="s">
        <v>1155</v>
      </c>
      <c r="B411" s="104" t="s">
        <v>1678</v>
      </c>
      <c r="C411" s="104">
        <v>0</v>
      </c>
      <c r="D411" s="104">
        <v>0</v>
      </c>
      <c r="E411" s="104">
        <v>2.8184892999999999E-2</v>
      </c>
      <c r="F411" s="104">
        <v>0</v>
      </c>
      <c r="G411" s="104">
        <v>0</v>
      </c>
      <c r="H411" s="104">
        <v>0</v>
      </c>
      <c r="I411" s="104">
        <v>0</v>
      </c>
      <c r="J411" s="104">
        <v>0</v>
      </c>
      <c r="K411" s="104">
        <v>0</v>
      </c>
      <c r="L411" s="104">
        <v>0</v>
      </c>
      <c r="M411" s="104">
        <v>0</v>
      </c>
      <c r="N411" s="104">
        <v>0</v>
      </c>
      <c r="O411" s="104">
        <v>0</v>
      </c>
      <c r="P411" s="104">
        <v>0</v>
      </c>
      <c r="Q411" s="104">
        <v>0</v>
      </c>
      <c r="R411" s="104">
        <v>0</v>
      </c>
      <c r="S411" s="104">
        <v>0</v>
      </c>
      <c r="T411" s="104">
        <v>4.288165E-3</v>
      </c>
      <c r="U411" s="104">
        <v>0</v>
      </c>
      <c r="V411" s="104">
        <v>3.8339149999999998E-3</v>
      </c>
      <c r="W411" s="104">
        <v>0</v>
      </c>
      <c r="X411" s="104">
        <v>0</v>
      </c>
      <c r="Y411" s="104">
        <v>0</v>
      </c>
      <c r="Z411" s="104">
        <v>0</v>
      </c>
      <c r="AA411" s="104" t="s">
        <v>319</v>
      </c>
      <c r="AB411" s="104" t="s">
        <v>417</v>
      </c>
      <c r="AC411" s="104" t="s">
        <v>440</v>
      </c>
      <c r="AD411" s="104" t="s">
        <v>853</v>
      </c>
      <c r="AE411" s="104" t="s">
        <v>1156</v>
      </c>
      <c r="AF411" s="104" t="s">
        <v>1157</v>
      </c>
      <c r="AG411" s="104"/>
    </row>
    <row r="412" spans="1:33">
      <c r="A412" s="104" t="s">
        <v>1117</v>
      </c>
      <c r="B412" s="104" t="s">
        <v>1679</v>
      </c>
      <c r="C412" s="104">
        <v>0</v>
      </c>
      <c r="D412" s="104">
        <v>0</v>
      </c>
      <c r="E412" s="104">
        <v>0</v>
      </c>
      <c r="F412" s="104">
        <v>0</v>
      </c>
      <c r="G412" s="104">
        <v>0</v>
      </c>
      <c r="H412" s="104">
        <v>0</v>
      </c>
      <c r="I412" s="104">
        <v>0</v>
      </c>
      <c r="J412" s="104">
        <v>0</v>
      </c>
      <c r="K412" s="104">
        <v>0</v>
      </c>
      <c r="L412" s="104">
        <v>0</v>
      </c>
      <c r="M412" s="104">
        <v>0</v>
      </c>
      <c r="N412" s="104">
        <v>0</v>
      </c>
      <c r="O412" s="104">
        <v>0</v>
      </c>
      <c r="P412" s="104">
        <v>0</v>
      </c>
      <c r="Q412" s="104">
        <v>0</v>
      </c>
      <c r="R412" s="104">
        <v>0</v>
      </c>
      <c r="S412" s="104">
        <v>9.5497299999999993E-3</v>
      </c>
      <c r="T412" s="104">
        <v>2.5728988000000001E-2</v>
      </c>
      <c r="U412" s="104">
        <v>2.8038693E-2</v>
      </c>
      <c r="V412" s="104">
        <v>2.3003488999999998E-2</v>
      </c>
      <c r="W412" s="104">
        <v>0</v>
      </c>
      <c r="X412" s="104">
        <v>0</v>
      </c>
      <c r="Y412" s="104">
        <v>0</v>
      </c>
      <c r="Z412" s="104">
        <v>0</v>
      </c>
      <c r="AA412" s="104" t="s">
        <v>319</v>
      </c>
      <c r="AB412" s="104" t="s">
        <v>327</v>
      </c>
      <c r="AC412" s="104" t="s">
        <v>328</v>
      </c>
      <c r="AD412" s="104" t="s">
        <v>329</v>
      </c>
      <c r="AE412" s="104" t="s">
        <v>374</v>
      </c>
      <c r="AF412" s="104" t="s">
        <v>375</v>
      </c>
      <c r="AG412" s="104"/>
    </row>
    <row r="413" spans="1:33">
      <c r="A413" s="104" t="s">
        <v>932</v>
      </c>
      <c r="B413" s="104" t="s">
        <v>1680</v>
      </c>
      <c r="C413" s="104">
        <v>4.4871219999999996E-3</v>
      </c>
      <c r="D413" s="104">
        <v>0</v>
      </c>
      <c r="E413" s="104">
        <v>0</v>
      </c>
      <c r="F413" s="104">
        <v>0</v>
      </c>
      <c r="G413" s="104">
        <v>0</v>
      </c>
      <c r="H413" s="104">
        <v>0</v>
      </c>
      <c r="I413" s="104">
        <v>4.630487E-3</v>
      </c>
      <c r="J413" s="104">
        <v>3.8426070000000001E-3</v>
      </c>
      <c r="K413" s="104">
        <v>0</v>
      </c>
      <c r="L413" s="104">
        <v>1.1128008999999999E-2</v>
      </c>
      <c r="M413" s="104">
        <v>0</v>
      </c>
      <c r="N413" s="104">
        <v>0</v>
      </c>
      <c r="O413" s="104">
        <v>0</v>
      </c>
      <c r="P413" s="104">
        <v>0</v>
      </c>
      <c r="Q413" s="104">
        <v>0</v>
      </c>
      <c r="R413" s="104">
        <v>0</v>
      </c>
      <c r="S413" s="104">
        <v>3.8198920999999997E-2</v>
      </c>
      <c r="T413" s="104">
        <v>5.1457976000000002E-2</v>
      </c>
      <c r="U413" s="104">
        <v>7.7106407000000002E-2</v>
      </c>
      <c r="V413" s="104">
        <v>5.7508721999999998E-2</v>
      </c>
      <c r="W413" s="104">
        <v>0</v>
      </c>
      <c r="X413" s="104">
        <v>0</v>
      </c>
      <c r="Y413" s="104">
        <v>0</v>
      </c>
      <c r="Z413" s="104">
        <v>0</v>
      </c>
      <c r="AA413" s="104" t="s">
        <v>319</v>
      </c>
      <c r="AB413" s="104" t="s">
        <v>320</v>
      </c>
      <c r="AC413" s="104" t="s">
        <v>451</v>
      </c>
      <c r="AD413" s="104" t="s">
        <v>452</v>
      </c>
      <c r="AE413" s="104" t="s">
        <v>453</v>
      </c>
      <c r="AF413" s="104" t="s">
        <v>933</v>
      </c>
      <c r="AG413" s="104" t="s">
        <v>325</v>
      </c>
    </row>
    <row r="414" spans="1:33">
      <c r="A414" s="104" t="s">
        <v>1212</v>
      </c>
      <c r="B414" s="104" t="s">
        <v>1681</v>
      </c>
      <c r="C414" s="104">
        <v>0</v>
      </c>
      <c r="D414" s="104">
        <v>0</v>
      </c>
      <c r="E414" s="104">
        <v>0</v>
      </c>
      <c r="F414" s="104">
        <v>0</v>
      </c>
      <c r="G414" s="104">
        <v>0</v>
      </c>
      <c r="H414" s="104">
        <v>0</v>
      </c>
      <c r="I414" s="104">
        <v>0</v>
      </c>
      <c r="J414" s="104">
        <v>0</v>
      </c>
      <c r="K414" s="104">
        <v>0</v>
      </c>
      <c r="L414" s="104">
        <v>3.7093360000000001E-3</v>
      </c>
      <c r="M414" s="104">
        <v>0</v>
      </c>
      <c r="N414" s="104">
        <v>0</v>
      </c>
      <c r="O414" s="104">
        <v>0</v>
      </c>
      <c r="P414" s="104">
        <v>0</v>
      </c>
      <c r="Q414" s="104">
        <v>0</v>
      </c>
      <c r="R414" s="104">
        <v>0</v>
      </c>
      <c r="S414" s="104">
        <v>0</v>
      </c>
      <c r="T414" s="104">
        <v>4.288165E-3</v>
      </c>
      <c r="U414" s="104">
        <v>0</v>
      </c>
      <c r="V414" s="104">
        <v>0</v>
      </c>
      <c r="W414" s="104">
        <v>0</v>
      </c>
      <c r="X414" s="104">
        <v>0</v>
      </c>
      <c r="Y414" s="104">
        <v>0</v>
      </c>
      <c r="Z414" s="104">
        <v>0</v>
      </c>
      <c r="AA414" s="104" t="s">
        <v>319</v>
      </c>
      <c r="AB414" s="104" t="s">
        <v>401</v>
      </c>
      <c r="AC414" s="104" t="s">
        <v>1213</v>
      </c>
      <c r="AD414" s="104" t="s">
        <v>1214</v>
      </c>
      <c r="AE414" s="104" t="s">
        <v>481</v>
      </c>
      <c r="AF414" s="104" t="s">
        <v>476</v>
      </c>
      <c r="AG414" s="104" t="s">
        <v>325</v>
      </c>
    </row>
    <row r="415" spans="1:33">
      <c r="A415" s="104" t="s">
        <v>1118</v>
      </c>
      <c r="B415" s="104" t="s">
        <v>1682</v>
      </c>
      <c r="C415" s="104">
        <v>8.9742439999999993E-3</v>
      </c>
      <c r="D415" s="104">
        <v>1.1193195E-2</v>
      </c>
      <c r="E415" s="104">
        <v>2.8184892999999999E-2</v>
      </c>
      <c r="F415" s="104">
        <v>0</v>
      </c>
      <c r="G415" s="104">
        <v>4.1354779999999997E-3</v>
      </c>
      <c r="H415" s="104">
        <v>9.9750619999999998E-3</v>
      </c>
      <c r="I415" s="104">
        <v>4.630487E-3</v>
      </c>
      <c r="J415" s="104">
        <v>0</v>
      </c>
      <c r="K415" s="104">
        <v>3.9057919999999999E-3</v>
      </c>
      <c r="L415" s="104">
        <v>3.7093360000000001E-3</v>
      </c>
      <c r="M415" s="104">
        <v>8.1103000000000008E-3</v>
      </c>
      <c r="N415" s="104">
        <v>1.0979760999999999E-2</v>
      </c>
      <c r="O415" s="104">
        <v>0</v>
      </c>
      <c r="P415" s="104">
        <v>0</v>
      </c>
      <c r="Q415" s="104">
        <v>0</v>
      </c>
      <c r="R415" s="104">
        <v>0</v>
      </c>
      <c r="S415" s="104">
        <v>0</v>
      </c>
      <c r="T415" s="104">
        <v>0</v>
      </c>
      <c r="U415" s="104">
        <v>0</v>
      </c>
      <c r="V415" s="104">
        <v>0</v>
      </c>
      <c r="W415" s="104">
        <v>0</v>
      </c>
      <c r="X415" s="104">
        <v>0</v>
      </c>
      <c r="Y415" s="104">
        <v>0</v>
      </c>
      <c r="Z415" s="104">
        <v>0</v>
      </c>
      <c r="AA415" s="104" t="s">
        <v>319</v>
      </c>
      <c r="AB415" s="104" t="s">
        <v>576</v>
      </c>
      <c r="AC415" s="104" t="s">
        <v>577</v>
      </c>
      <c r="AD415" s="104" t="s">
        <v>578</v>
      </c>
      <c r="AE415" s="104" t="s">
        <v>579</v>
      </c>
      <c r="AF415" s="104" t="s">
        <v>375</v>
      </c>
      <c r="AG415" s="104" t="s">
        <v>325</v>
      </c>
    </row>
    <row r="416" spans="1:33">
      <c r="A416" s="104" t="s">
        <v>510</v>
      </c>
      <c r="B416" s="104" t="s">
        <v>1683</v>
      </c>
      <c r="C416" s="104">
        <v>8.9742438999999993E-2</v>
      </c>
      <c r="D416" s="104">
        <v>7.8352361999999995E-2</v>
      </c>
      <c r="E416" s="104">
        <v>0.112739572</v>
      </c>
      <c r="F416" s="104">
        <v>0.15574302400000001</v>
      </c>
      <c r="G416" s="104">
        <v>1.6541912999999998E-2</v>
      </c>
      <c r="H416" s="104">
        <v>9.9750619999999998E-3</v>
      </c>
      <c r="I416" s="104">
        <v>4.630487E-3</v>
      </c>
      <c r="J416" s="104">
        <v>1.1527819999999999E-2</v>
      </c>
      <c r="K416" s="104">
        <v>2.7340546E-2</v>
      </c>
      <c r="L416" s="104">
        <v>7.4186729999999998E-3</v>
      </c>
      <c r="M416" s="104">
        <v>1.6220600000000002E-2</v>
      </c>
      <c r="N416" s="104">
        <v>0</v>
      </c>
      <c r="O416" s="104">
        <v>0</v>
      </c>
      <c r="P416" s="104">
        <v>0</v>
      </c>
      <c r="Q416" s="104">
        <v>0</v>
      </c>
      <c r="R416" s="104">
        <v>0</v>
      </c>
      <c r="S416" s="104">
        <v>0</v>
      </c>
      <c r="T416" s="104">
        <v>0</v>
      </c>
      <c r="U416" s="104">
        <v>0</v>
      </c>
      <c r="V416" s="104">
        <v>0</v>
      </c>
      <c r="W416" s="104">
        <v>0</v>
      </c>
      <c r="X416" s="104">
        <v>0</v>
      </c>
      <c r="Y416" s="104">
        <v>0</v>
      </c>
      <c r="Z416" s="104">
        <v>0</v>
      </c>
      <c r="AA416" s="104" t="s">
        <v>319</v>
      </c>
      <c r="AB416" s="104" t="s">
        <v>320</v>
      </c>
      <c r="AC416" s="104" t="s">
        <v>354</v>
      </c>
      <c r="AD416" s="104" t="s">
        <v>355</v>
      </c>
      <c r="AE416" s="104" t="s">
        <v>368</v>
      </c>
      <c r="AF416" s="104" t="s">
        <v>387</v>
      </c>
      <c r="AG416" s="104" t="s">
        <v>325</v>
      </c>
    </row>
    <row r="417" spans="1:33">
      <c r="A417" s="104" t="s">
        <v>1151</v>
      </c>
      <c r="B417" s="104" t="s">
        <v>1684</v>
      </c>
      <c r="C417" s="104">
        <v>0</v>
      </c>
      <c r="D417" s="104">
        <v>0</v>
      </c>
      <c r="E417" s="104">
        <v>0</v>
      </c>
      <c r="F417" s="104">
        <v>0</v>
      </c>
      <c r="G417" s="104">
        <v>0</v>
      </c>
      <c r="H417" s="104">
        <v>0</v>
      </c>
      <c r="I417" s="104">
        <v>0</v>
      </c>
      <c r="J417" s="104">
        <v>0</v>
      </c>
      <c r="K417" s="104">
        <v>0</v>
      </c>
      <c r="L417" s="104">
        <v>0</v>
      </c>
      <c r="M417" s="104">
        <v>0</v>
      </c>
      <c r="N417" s="104">
        <v>0</v>
      </c>
      <c r="O417" s="104">
        <v>0</v>
      </c>
      <c r="P417" s="104">
        <v>0</v>
      </c>
      <c r="Q417" s="104">
        <v>0</v>
      </c>
      <c r="R417" s="104">
        <v>0</v>
      </c>
      <c r="S417" s="104">
        <v>0</v>
      </c>
      <c r="T417" s="104">
        <v>0</v>
      </c>
      <c r="U417" s="104">
        <v>7.0096730000000001E-3</v>
      </c>
      <c r="V417" s="104">
        <v>3.8339149999999998E-3</v>
      </c>
      <c r="W417" s="104">
        <v>0</v>
      </c>
      <c r="X417" s="104">
        <v>0</v>
      </c>
      <c r="Y417" s="104">
        <v>0</v>
      </c>
      <c r="Z417" s="104">
        <v>0</v>
      </c>
      <c r="AA417" s="104" t="s">
        <v>319</v>
      </c>
      <c r="AB417" s="104" t="s">
        <v>320</v>
      </c>
      <c r="AC417" s="104" t="s">
        <v>354</v>
      </c>
      <c r="AD417" s="104" t="s">
        <v>355</v>
      </c>
      <c r="AE417" s="104" t="s">
        <v>356</v>
      </c>
      <c r="AF417" s="104" t="s">
        <v>1152</v>
      </c>
      <c r="AG417" s="104"/>
    </row>
    <row r="418" spans="1:33">
      <c r="A418" s="104" t="s">
        <v>942</v>
      </c>
      <c r="B418" s="104" t="s">
        <v>1685</v>
      </c>
      <c r="C418" s="104">
        <v>4.0384098E-2</v>
      </c>
      <c r="D418" s="104">
        <v>5.5965973000000002E-2</v>
      </c>
      <c r="E418" s="104">
        <v>7.0462232E-2</v>
      </c>
      <c r="F418" s="104">
        <v>6.4892927000000003E-2</v>
      </c>
      <c r="G418" s="104">
        <v>0</v>
      </c>
      <c r="H418" s="104">
        <v>0</v>
      </c>
      <c r="I418" s="104">
        <v>4.630487E-3</v>
      </c>
      <c r="J418" s="104">
        <v>3.8426070000000001E-3</v>
      </c>
      <c r="K418" s="104">
        <v>0</v>
      </c>
      <c r="L418" s="104">
        <v>3.7093360000000001E-3</v>
      </c>
      <c r="M418" s="104">
        <v>1.216545E-2</v>
      </c>
      <c r="N418" s="104">
        <v>3.6599200000000001E-3</v>
      </c>
      <c r="O418" s="104">
        <v>0</v>
      </c>
      <c r="P418" s="104">
        <v>0</v>
      </c>
      <c r="Q418" s="104">
        <v>0</v>
      </c>
      <c r="R418" s="104">
        <v>0</v>
      </c>
      <c r="S418" s="104">
        <v>0</v>
      </c>
      <c r="T418" s="104">
        <v>0</v>
      </c>
      <c r="U418" s="104">
        <v>0</v>
      </c>
      <c r="V418" s="104">
        <v>0</v>
      </c>
      <c r="W418" s="104">
        <v>0</v>
      </c>
      <c r="X418" s="104">
        <v>0</v>
      </c>
      <c r="Y418" s="104">
        <v>0</v>
      </c>
      <c r="Z418" s="104">
        <v>0</v>
      </c>
      <c r="AA418" s="104" t="s">
        <v>319</v>
      </c>
      <c r="AB418" s="104" t="s">
        <v>417</v>
      </c>
      <c r="AC418" s="104" t="s">
        <v>418</v>
      </c>
      <c r="AD418" s="104" t="s">
        <v>512</v>
      </c>
      <c r="AE418" s="104" t="s">
        <v>513</v>
      </c>
      <c r="AF418" s="104" t="s">
        <v>943</v>
      </c>
      <c r="AG418" s="104"/>
    </row>
    <row r="419" spans="1:33">
      <c r="A419" s="104" t="s">
        <v>1172</v>
      </c>
      <c r="B419" s="104" t="s">
        <v>1686</v>
      </c>
      <c r="C419" s="104">
        <v>0</v>
      </c>
      <c r="D419" s="104">
        <v>2.2386389E-2</v>
      </c>
      <c r="E419" s="104">
        <v>9.3949640000000004E-3</v>
      </c>
      <c r="F419" s="104">
        <v>0</v>
      </c>
      <c r="G419" s="104">
        <v>0</v>
      </c>
      <c r="H419" s="104">
        <v>0</v>
      </c>
      <c r="I419" s="104">
        <v>0</v>
      </c>
      <c r="J419" s="104">
        <v>3.8426070000000001E-3</v>
      </c>
      <c r="K419" s="104">
        <v>0</v>
      </c>
      <c r="L419" s="104">
        <v>3.7093360000000001E-3</v>
      </c>
      <c r="M419" s="104">
        <v>0</v>
      </c>
      <c r="N419" s="104">
        <v>3.6599200000000001E-3</v>
      </c>
      <c r="O419" s="104">
        <v>0</v>
      </c>
      <c r="P419" s="104">
        <v>0</v>
      </c>
      <c r="Q419" s="104">
        <v>0</v>
      </c>
      <c r="R419" s="104">
        <v>0</v>
      </c>
      <c r="S419" s="104">
        <v>0</v>
      </c>
      <c r="T419" s="104">
        <v>0</v>
      </c>
      <c r="U419" s="104">
        <v>0</v>
      </c>
      <c r="V419" s="104">
        <v>0</v>
      </c>
      <c r="W419" s="104">
        <v>0</v>
      </c>
      <c r="X419" s="104">
        <v>0</v>
      </c>
      <c r="Y419" s="104">
        <v>0</v>
      </c>
      <c r="Z419" s="104">
        <v>0</v>
      </c>
      <c r="AA419" s="104" t="s">
        <v>319</v>
      </c>
      <c r="AB419" s="104" t="s">
        <v>576</v>
      </c>
      <c r="AC419" s="104" t="s">
        <v>577</v>
      </c>
      <c r="AD419" s="104" t="s">
        <v>578</v>
      </c>
      <c r="AE419" s="104" t="s">
        <v>579</v>
      </c>
      <c r="AF419" s="104" t="s">
        <v>375</v>
      </c>
      <c r="AG419" s="104" t="s">
        <v>325</v>
      </c>
    </row>
    <row r="420" spans="1:33">
      <c r="A420" s="104" t="s">
        <v>711</v>
      </c>
      <c r="B420" s="104" t="s">
        <v>1687</v>
      </c>
      <c r="C420" s="104">
        <v>7.6281073000000005E-2</v>
      </c>
      <c r="D420" s="104">
        <v>0.106335348</v>
      </c>
      <c r="E420" s="104">
        <v>7.5159714000000002E-2</v>
      </c>
      <c r="F420" s="104">
        <v>0.11680726800000001</v>
      </c>
      <c r="G420" s="104">
        <v>8.2709570000000007E-3</v>
      </c>
      <c r="H420" s="104">
        <v>4.9875309999999999E-3</v>
      </c>
      <c r="I420" s="104">
        <v>4.630487E-3</v>
      </c>
      <c r="J420" s="104">
        <v>3.8426070000000001E-3</v>
      </c>
      <c r="K420" s="104">
        <v>7.8115850000000002E-3</v>
      </c>
      <c r="L420" s="104">
        <v>7.4186729999999998E-3</v>
      </c>
      <c r="M420" s="104">
        <v>8.1103000000000008E-3</v>
      </c>
      <c r="N420" s="104">
        <v>1.4639681E-2</v>
      </c>
      <c r="O420" s="104">
        <v>0</v>
      </c>
      <c r="P420" s="104">
        <v>0</v>
      </c>
      <c r="Q420" s="104">
        <v>0</v>
      </c>
      <c r="R420" s="104">
        <v>0</v>
      </c>
      <c r="S420" s="104">
        <v>5.2523515999999999E-2</v>
      </c>
      <c r="T420" s="104">
        <v>2.1440823000000001E-2</v>
      </c>
      <c r="U420" s="104">
        <v>3.5048366999999997E-2</v>
      </c>
      <c r="V420" s="104">
        <v>5.3674806999999998E-2</v>
      </c>
      <c r="W420" s="104">
        <v>0</v>
      </c>
      <c r="X420" s="104">
        <v>0</v>
      </c>
      <c r="Y420" s="104">
        <v>0</v>
      </c>
      <c r="Z420" s="104">
        <v>0</v>
      </c>
      <c r="AA420" s="104" t="s">
        <v>319</v>
      </c>
      <c r="AB420" s="104" t="s">
        <v>417</v>
      </c>
      <c r="AC420" s="104" t="s">
        <v>418</v>
      </c>
      <c r="AD420" s="104" t="s">
        <v>419</v>
      </c>
      <c r="AE420" s="104" t="s">
        <v>420</v>
      </c>
      <c r="AF420" s="104" t="s">
        <v>421</v>
      </c>
      <c r="AG420" s="104" t="s">
        <v>325</v>
      </c>
    </row>
    <row r="421" spans="1:33">
      <c r="A421" s="104" t="s">
        <v>1198</v>
      </c>
      <c r="B421" s="104" t="s">
        <v>1688</v>
      </c>
      <c r="C421" s="104">
        <v>0</v>
      </c>
      <c r="D421" s="104">
        <v>0</v>
      </c>
      <c r="E421" s="104">
        <v>0</v>
      </c>
      <c r="F421" s="104">
        <v>0</v>
      </c>
      <c r="G421" s="104">
        <v>4.1354779999999997E-3</v>
      </c>
      <c r="H421" s="104">
        <v>0</v>
      </c>
      <c r="I421" s="104">
        <v>0</v>
      </c>
      <c r="J421" s="104">
        <v>0</v>
      </c>
      <c r="K421" s="104">
        <v>0</v>
      </c>
      <c r="L421" s="104">
        <v>3.7093360000000001E-3</v>
      </c>
      <c r="M421" s="104">
        <v>4.0551500000000004E-3</v>
      </c>
      <c r="N421" s="104">
        <v>3.6599200000000001E-3</v>
      </c>
      <c r="O421" s="104">
        <v>0</v>
      </c>
      <c r="P421" s="104">
        <v>0</v>
      </c>
      <c r="Q421" s="104">
        <v>0</v>
      </c>
      <c r="R421" s="104">
        <v>0</v>
      </c>
      <c r="S421" s="104">
        <v>0</v>
      </c>
      <c r="T421" s="104">
        <v>0</v>
      </c>
      <c r="U421" s="104">
        <v>0</v>
      </c>
      <c r="V421" s="104">
        <v>0</v>
      </c>
      <c r="W421" s="104">
        <v>0</v>
      </c>
      <c r="X421" s="104">
        <v>0</v>
      </c>
      <c r="Y421" s="104">
        <v>0</v>
      </c>
      <c r="Z421" s="104">
        <v>0</v>
      </c>
      <c r="AA421" s="104" t="s">
        <v>319</v>
      </c>
      <c r="AB421" s="104" t="s">
        <v>320</v>
      </c>
      <c r="AC421" s="104" t="s">
        <v>321</v>
      </c>
      <c r="AD421" s="104" t="s">
        <v>341</v>
      </c>
      <c r="AE421" s="104" t="s">
        <v>656</v>
      </c>
      <c r="AF421" s="104" t="s">
        <v>657</v>
      </c>
      <c r="AG421" s="104"/>
    </row>
    <row r="422" spans="1:33">
      <c r="A422" s="104" t="s">
        <v>1059</v>
      </c>
      <c r="B422" s="104" t="s">
        <v>1689</v>
      </c>
      <c r="C422" s="104">
        <v>4.4871219999999996E-3</v>
      </c>
      <c r="D422" s="104">
        <v>1.1193195E-2</v>
      </c>
      <c r="E422" s="104">
        <v>0</v>
      </c>
      <c r="F422" s="104">
        <v>2.5957171000000001E-2</v>
      </c>
      <c r="G422" s="104">
        <v>4.1354779999999997E-3</v>
      </c>
      <c r="H422" s="104">
        <v>0</v>
      </c>
      <c r="I422" s="104">
        <v>0</v>
      </c>
      <c r="J422" s="104">
        <v>0</v>
      </c>
      <c r="K422" s="104">
        <v>3.9057919999999999E-3</v>
      </c>
      <c r="L422" s="104">
        <v>1.1128008999999999E-2</v>
      </c>
      <c r="M422" s="104">
        <v>4.0551500000000004E-3</v>
      </c>
      <c r="N422" s="104">
        <v>3.6599200000000001E-3</v>
      </c>
      <c r="O422" s="104">
        <v>0</v>
      </c>
      <c r="P422" s="104">
        <v>0</v>
      </c>
      <c r="Q422" s="104">
        <v>0</v>
      </c>
      <c r="R422" s="104">
        <v>0</v>
      </c>
      <c r="S422" s="104">
        <v>4.7748649999999997E-3</v>
      </c>
      <c r="T422" s="104">
        <v>4.288165E-3</v>
      </c>
      <c r="U422" s="104">
        <v>2.8038693E-2</v>
      </c>
      <c r="V422" s="104">
        <v>2.6837403999999999E-2</v>
      </c>
      <c r="W422" s="104">
        <v>0</v>
      </c>
      <c r="X422" s="104">
        <v>0</v>
      </c>
      <c r="Y422" s="104">
        <v>4.418132E-3</v>
      </c>
      <c r="Z422" s="104">
        <v>0</v>
      </c>
      <c r="AA422" s="104" t="s">
        <v>319</v>
      </c>
      <c r="AB422" s="104" t="s">
        <v>320</v>
      </c>
      <c r="AC422" s="104" t="s">
        <v>321</v>
      </c>
      <c r="AD422" s="104" t="s">
        <v>341</v>
      </c>
      <c r="AE422" s="104" t="s">
        <v>656</v>
      </c>
      <c r="AF422" s="104" t="s">
        <v>1060</v>
      </c>
      <c r="AG422" s="104" t="s">
        <v>325</v>
      </c>
    </row>
    <row r="423" spans="1:33">
      <c r="A423" s="104" t="s">
        <v>985</v>
      </c>
      <c r="B423" s="104" t="s">
        <v>1690</v>
      </c>
      <c r="C423" s="104">
        <v>0</v>
      </c>
      <c r="D423" s="104">
        <v>5.596597E-3</v>
      </c>
      <c r="E423" s="104">
        <v>0</v>
      </c>
      <c r="F423" s="104">
        <v>0</v>
      </c>
      <c r="G423" s="104">
        <v>0</v>
      </c>
      <c r="H423" s="104">
        <v>0</v>
      </c>
      <c r="I423" s="104">
        <v>0</v>
      </c>
      <c r="J423" s="104">
        <v>0</v>
      </c>
      <c r="K423" s="104">
        <v>0</v>
      </c>
      <c r="L423" s="104">
        <v>0</v>
      </c>
      <c r="M423" s="104">
        <v>0</v>
      </c>
      <c r="N423" s="104">
        <v>0</v>
      </c>
      <c r="O423" s="104">
        <v>0</v>
      </c>
      <c r="P423" s="104">
        <v>0</v>
      </c>
      <c r="Q423" s="104">
        <v>0</v>
      </c>
      <c r="R423" s="104">
        <v>0</v>
      </c>
      <c r="S423" s="104">
        <v>0</v>
      </c>
      <c r="T423" s="104">
        <v>0</v>
      </c>
      <c r="U423" s="104">
        <v>0</v>
      </c>
      <c r="V423" s="104">
        <v>0</v>
      </c>
      <c r="W423" s="104">
        <v>2.9597057E-2</v>
      </c>
      <c r="X423" s="104">
        <v>7.4222842999999997E-2</v>
      </c>
      <c r="Y423" s="104">
        <v>4.8599452000000001E-2</v>
      </c>
      <c r="Z423" s="104">
        <v>6.2592211999999994E-2</v>
      </c>
      <c r="AA423" s="104" t="s">
        <v>319</v>
      </c>
      <c r="AB423" s="104" t="s">
        <v>320</v>
      </c>
      <c r="AC423" s="104" t="s">
        <v>363</v>
      </c>
      <c r="AD423" s="104" t="s">
        <v>364</v>
      </c>
      <c r="AE423" s="104" t="s">
        <v>365</v>
      </c>
      <c r="AF423" s="104" t="s">
        <v>366</v>
      </c>
      <c r="AG423" s="104" t="s">
        <v>325</v>
      </c>
    </row>
    <row r="424" spans="1:33">
      <c r="A424" s="104" t="s">
        <v>1115</v>
      </c>
      <c r="B424" s="104" t="s">
        <v>1691</v>
      </c>
      <c r="C424" s="104">
        <v>8.9742439999999993E-3</v>
      </c>
      <c r="D424" s="104">
        <v>1.1193195E-2</v>
      </c>
      <c r="E424" s="104">
        <v>1.4092446E-2</v>
      </c>
      <c r="F424" s="104">
        <v>1.2978585000000001E-2</v>
      </c>
      <c r="G424" s="104">
        <v>1.2406435E-2</v>
      </c>
      <c r="H424" s="104">
        <v>4.9875309999999999E-3</v>
      </c>
      <c r="I424" s="104">
        <v>4.630487E-3</v>
      </c>
      <c r="J424" s="104">
        <v>1.1527819999999999E-2</v>
      </c>
      <c r="K424" s="104">
        <v>3.9057919999999999E-3</v>
      </c>
      <c r="L424" s="104">
        <v>3.7093360000000001E-3</v>
      </c>
      <c r="M424" s="104">
        <v>8.1103000000000008E-3</v>
      </c>
      <c r="N424" s="104">
        <v>0</v>
      </c>
      <c r="O424" s="104">
        <v>0</v>
      </c>
      <c r="P424" s="104">
        <v>0</v>
      </c>
      <c r="Q424" s="104">
        <v>0</v>
      </c>
      <c r="R424" s="104">
        <v>0</v>
      </c>
      <c r="S424" s="104">
        <v>0</v>
      </c>
      <c r="T424" s="104">
        <v>0</v>
      </c>
      <c r="U424" s="104">
        <v>0</v>
      </c>
      <c r="V424" s="104">
        <v>0</v>
      </c>
      <c r="W424" s="104">
        <v>0</v>
      </c>
      <c r="X424" s="104">
        <v>0</v>
      </c>
      <c r="Y424" s="104">
        <v>0</v>
      </c>
      <c r="Z424" s="104">
        <v>0</v>
      </c>
      <c r="AA424" s="104" t="s">
        <v>319</v>
      </c>
      <c r="AB424" s="104" t="s">
        <v>417</v>
      </c>
      <c r="AC424" s="104" t="s">
        <v>440</v>
      </c>
      <c r="AD424" s="104" t="s">
        <v>716</v>
      </c>
      <c r="AE424" s="104" t="s">
        <v>717</v>
      </c>
      <c r="AF424" s="104" t="s">
        <v>1116</v>
      </c>
      <c r="AG424" s="104" t="s">
        <v>325</v>
      </c>
    </row>
    <row r="425" spans="1:33">
      <c r="A425" s="104" t="s">
        <v>477</v>
      </c>
      <c r="B425" s="104" t="s">
        <v>1692</v>
      </c>
      <c r="C425" s="104">
        <v>1.3461366000000001E-2</v>
      </c>
      <c r="D425" s="104">
        <v>1.1193195E-2</v>
      </c>
      <c r="E425" s="104">
        <v>2.8184892999999999E-2</v>
      </c>
      <c r="F425" s="104">
        <v>5.1914341000000003E-2</v>
      </c>
      <c r="G425" s="104">
        <v>4.1354779999999997E-3</v>
      </c>
      <c r="H425" s="104">
        <v>0</v>
      </c>
      <c r="I425" s="104">
        <v>0</v>
      </c>
      <c r="J425" s="104">
        <v>0</v>
      </c>
      <c r="K425" s="104">
        <v>7.8115850000000002E-3</v>
      </c>
      <c r="L425" s="104">
        <v>0</v>
      </c>
      <c r="M425" s="104">
        <v>0</v>
      </c>
      <c r="N425" s="104">
        <v>0</v>
      </c>
      <c r="O425" s="104">
        <v>0</v>
      </c>
      <c r="P425" s="104">
        <v>0</v>
      </c>
      <c r="Q425" s="104">
        <v>0</v>
      </c>
      <c r="R425" s="104">
        <v>0</v>
      </c>
      <c r="S425" s="104">
        <v>9.5497299999999993E-3</v>
      </c>
      <c r="T425" s="104">
        <v>4.288165E-3</v>
      </c>
      <c r="U425" s="104">
        <v>7.0096730000000001E-3</v>
      </c>
      <c r="V425" s="104">
        <v>1.1501744E-2</v>
      </c>
      <c r="W425" s="104">
        <v>0</v>
      </c>
      <c r="X425" s="104">
        <v>0</v>
      </c>
      <c r="Y425" s="104">
        <v>0</v>
      </c>
      <c r="Z425" s="104">
        <v>0</v>
      </c>
      <c r="AA425" s="104" t="s">
        <v>319</v>
      </c>
      <c r="AB425" s="104" t="s">
        <v>478</v>
      </c>
      <c r="AC425" s="104" t="s">
        <v>479</v>
      </c>
      <c r="AD425" s="104" t="s">
        <v>480</v>
      </c>
      <c r="AE425" s="104" t="s">
        <v>481</v>
      </c>
      <c r="AF425" s="104" t="s">
        <v>476</v>
      </c>
      <c r="AG425" s="104" t="s">
        <v>325</v>
      </c>
    </row>
    <row r="426" spans="1:33">
      <c r="A426" s="104" t="s">
        <v>488</v>
      </c>
      <c r="B426" s="104" t="s">
        <v>1693</v>
      </c>
      <c r="C426" s="104">
        <v>0</v>
      </c>
      <c r="D426" s="104">
        <v>0</v>
      </c>
      <c r="E426" s="104">
        <v>4.6974820000000002E-3</v>
      </c>
      <c r="F426" s="104">
        <v>0</v>
      </c>
      <c r="G426" s="104">
        <v>0</v>
      </c>
      <c r="H426" s="104">
        <v>0</v>
      </c>
      <c r="I426" s="104">
        <v>0</v>
      </c>
      <c r="J426" s="104">
        <v>0</v>
      </c>
      <c r="K426" s="104">
        <v>0</v>
      </c>
      <c r="L426" s="104">
        <v>0</v>
      </c>
      <c r="M426" s="104">
        <v>0</v>
      </c>
      <c r="N426" s="104">
        <v>0</v>
      </c>
      <c r="O426" s="104">
        <v>0</v>
      </c>
      <c r="P426" s="104">
        <v>0</v>
      </c>
      <c r="Q426" s="104">
        <v>0</v>
      </c>
      <c r="R426" s="104">
        <v>0</v>
      </c>
      <c r="S426" s="104">
        <v>0</v>
      </c>
      <c r="T426" s="104">
        <v>0</v>
      </c>
      <c r="U426" s="104">
        <v>0</v>
      </c>
      <c r="V426" s="104">
        <v>0</v>
      </c>
      <c r="W426" s="104">
        <v>0.98515918999999996</v>
      </c>
      <c r="X426" s="104">
        <v>2.0607754100000002</v>
      </c>
      <c r="Y426" s="104">
        <v>0.128125828</v>
      </c>
      <c r="Z426" s="104">
        <v>0.214601869</v>
      </c>
      <c r="AA426" s="104" t="s">
        <v>319</v>
      </c>
      <c r="AB426" s="104" t="s">
        <v>320</v>
      </c>
      <c r="AC426" s="104" t="s">
        <v>354</v>
      </c>
      <c r="AD426" s="104" t="s">
        <v>355</v>
      </c>
      <c r="AE426" s="104" t="s">
        <v>368</v>
      </c>
      <c r="AF426" s="104" t="s">
        <v>369</v>
      </c>
      <c r="AG426" s="104" t="s">
        <v>325</v>
      </c>
    </row>
    <row r="427" spans="1:33">
      <c r="A427" s="104" t="s">
        <v>465</v>
      </c>
      <c r="B427" s="104" t="s">
        <v>1694</v>
      </c>
      <c r="C427" s="104">
        <v>0.79870770899999999</v>
      </c>
      <c r="D427" s="104">
        <v>0.87866577099999998</v>
      </c>
      <c r="E427" s="104">
        <v>0.92540398300000004</v>
      </c>
      <c r="F427" s="104">
        <v>1.207008436</v>
      </c>
      <c r="G427" s="104">
        <v>0.153012696</v>
      </c>
      <c r="H427" s="104">
        <v>0.16957606</v>
      </c>
      <c r="I427" s="104">
        <v>0.14354510100000001</v>
      </c>
      <c r="J427" s="104">
        <v>0.12680602499999999</v>
      </c>
      <c r="K427" s="104">
        <v>0.171854861</v>
      </c>
      <c r="L427" s="104">
        <v>0.241106866</v>
      </c>
      <c r="M427" s="104">
        <v>0.12570965100000001</v>
      </c>
      <c r="N427" s="104">
        <v>0.150056729</v>
      </c>
      <c r="O427" s="104">
        <v>0</v>
      </c>
      <c r="P427" s="104">
        <v>0</v>
      </c>
      <c r="Q427" s="104">
        <v>4.0413840000000003E-3</v>
      </c>
      <c r="R427" s="104">
        <v>0</v>
      </c>
      <c r="S427" s="104">
        <v>0.491811106</v>
      </c>
      <c r="T427" s="104">
        <v>0.51886792500000001</v>
      </c>
      <c r="U427" s="104">
        <v>0.539744848</v>
      </c>
      <c r="V427" s="104">
        <v>0.53291415900000005</v>
      </c>
      <c r="W427" s="104">
        <v>0</v>
      </c>
      <c r="X427" s="104">
        <v>0</v>
      </c>
      <c r="Y427" s="104">
        <v>0</v>
      </c>
      <c r="Z427" s="104">
        <v>0</v>
      </c>
      <c r="AA427" s="104" t="s">
        <v>319</v>
      </c>
      <c r="AB427" s="104" t="s">
        <v>417</v>
      </c>
      <c r="AC427" s="104" t="s">
        <v>418</v>
      </c>
      <c r="AD427" s="104" t="s">
        <v>424</v>
      </c>
      <c r="AE427" s="104" t="s">
        <v>425</v>
      </c>
      <c r="AF427" s="104" t="s">
        <v>466</v>
      </c>
      <c r="AG427" s="104" t="s">
        <v>325</v>
      </c>
    </row>
    <row r="428" spans="1:33">
      <c r="A428" s="104" t="s">
        <v>1147</v>
      </c>
      <c r="B428" s="104" t="s">
        <v>1695</v>
      </c>
      <c r="C428" s="104">
        <v>0</v>
      </c>
      <c r="D428" s="104">
        <v>5.596597E-3</v>
      </c>
      <c r="E428" s="104">
        <v>4.6974820000000002E-3</v>
      </c>
      <c r="F428" s="104">
        <v>2.5957171000000001E-2</v>
      </c>
      <c r="G428" s="104">
        <v>0</v>
      </c>
      <c r="H428" s="104">
        <v>0</v>
      </c>
      <c r="I428" s="104">
        <v>0</v>
      </c>
      <c r="J428" s="104">
        <v>0</v>
      </c>
      <c r="K428" s="104">
        <v>0</v>
      </c>
      <c r="L428" s="104">
        <v>0</v>
      </c>
      <c r="M428" s="104">
        <v>0</v>
      </c>
      <c r="N428" s="104">
        <v>3.6599200000000001E-3</v>
      </c>
      <c r="O428" s="104">
        <v>0</v>
      </c>
      <c r="P428" s="104">
        <v>0</v>
      </c>
      <c r="Q428" s="104">
        <v>0</v>
      </c>
      <c r="R428" s="104">
        <v>0</v>
      </c>
      <c r="S428" s="104">
        <v>4.7748649999999997E-3</v>
      </c>
      <c r="T428" s="104">
        <v>8.5763290000000006E-3</v>
      </c>
      <c r="U428" s="104">
        <v>0</v>
      </c>
      <c r="V428" s="104">
        <v>3.8339149999999998E-3</v>
      </c>
      <c r="W428" s="104">
        <v>0</v>
      </c>
      <c r="X428" s="104">
        <v>0</v>
      </c>
      <c r="Y428" s="104">
        <v>0</v>
      </c>
      <c r="Z428" s="104">
        <v>0</v>
      </c>
      <c r="AA428" s="104" t="s">
        <v>319</v>
      </c>
      <c r="AB428" s="104" t="s">
        <v>503</v>
      </c>
      <c r="AC428" s="104" t="s">
        <v>504</v>
      </c>
      <c r="AD428" s="104" t="s">
        <v>505</v>
      </c>
      <c r="AE428" s="104" t="s">
        <v>506</v>
      </c>
      <c r="AF428" s="104" t="s">
        <v>1148</v>
      </c>
      <c r="AG428" s="104" t="s">
        <v>325</v>
      </c>
    </row>
    <row r="429" spans="1:33">
      <c r="A429" s="104" t="s">
        <v>1121</v>
      </c>
      <c r="B429" s="104" t="s">
        <v>1696</v>
      </c>
      <c r="C429" s="104">
        <v>4.4871219999999996E-3</v>
      </c>
      <c r="D429" s="104">
        <v>0</v>
      </c>
      <c r="E429" s="104">
        <v>0</v>
      </c>
      <c r="F429" s="104">
        <v>0</v>
      </c>
      <c r="G429" s="104">
        <v>0</v>
      </c>
      <c r="H429" s="104">
        <v>0</v>
      </c>
      <c r="I429" s="104">
        <v>0</v>
      </c>
      <c r="J429" s="104">
        <v>0</v>
      </c>
      <c r="K429" s="104">
        <v>0</v>
      </c>
      <c r="L429" s="104">
        <v>0</v>
      </c>
      <c r="M429" s="104">
        <v>0</v>
      </c>
      <c r="N429" s="104">
        <v>0</v>
      </c>
      <c r="O429" s="104">
        <v>0</v>
      </c>
      <c r="P429" s="104">
        <v>0</v>
      </c>
      <c r="Q429" s="104">
        <v>0</v>
      </c>
      <c r="R429" s="104">
        <v>0</v>
      </c>
      <c r="S429" s="104">
        <v>0</v>
      </c>
      <c r="T429" s="104">
        <v>0</v>
      </c>
      <c r="U429" s="104">
        <v>0</v>
      </c>
      <c r="V429" s="104">
        <v>0</v>
      </c>
      <c r="W429" s="104">
        <v>0</v>
      </c>
      <c r="X429" s="104">
        <v>0</v>
      </c>
      <c r="Y429" s="104">
        <v>0</v>
      </c>
      <c r="Z429" s="104">
        <v>0</v>
      </c>
      <c r="AA429" s="104" t="s">
        <v>319</v>
      </c>
      <c r="AB429" s="104" t="s">
        <v>333</v>
      </c>
      <c r="AC429" s="104" t="s">
        <v>334</v>
      </c>
      <c r="AD429" s="104" t="s">
        <v>335</v>
      </c>
      <c r="AE429" s="104" t="s">
        <v>1122</v>
      </c>
      <c r="AF429" s="104" t="s">
        <v>375</v>
      </c>
      <c r="AG429" s="104" t="s">
        <v>325</v>
      </c>
    </row>
    <row r="430" spans="1:33">
      <c r="A430" s="104" t="s">
        <v>338</v>
      </c>
      <c r="B430" s="104" t="s">
        <v>1697</v>
      </c>
      <c r="C430" s="104">
        <v>8.9742439999999993E-3</v>
      </c>
      <c r="D430" s="104">
        <v>1.6789792000000001E-2</v>
      </c>
      <c r="E430" s="104">
        <v>9.3949640000000004E-3</v>
      </c>
      <c r="F430" s="104">
        <v>0</v>
      </c>
      <c r="G430" s="104">
        <v>0.34324469600000002</v>
      </c>
      <c r="H430" s="104">
        <v>0.35411471300000003</v>
      </c>
      <c r="I430" s="104">
        <v>1.1715132429999999</v>
      </c>
      <c r="J430" s="104">
        <v>1.7637565319999999</v>
      </c>
      <c r="K430" s="104">
        <v>1.706831231</v>
      </c>
      <c r="L430" s="104">
        <v>1.539374606</v>
      </c>
      <c r="M430" s="104">
        <v>1.828872668</v>
      </c>
      <c r="N430" s="104">
        <v>1.7091827399999999</v>
      </c>
      <c r="O430" s="104">
        <v>15.52412357</v>
      </c>
      <c r="P430" s="104">
        <v>21.889236270000001</v>
      </c>
      <c r="Q430" s="104">
        <v>4.8819915939999996</v>
      </c>
      <c r="R430" s="104">
        <v>15.21102415</v>
      </c>
      <c r="S430" s="104">
        <v>2.3874326000000001E-2</v>
      </c>
      <c r="T430" s="104">
        <v>1.2864494000000001E-2</v>
      </c>
      <c r="U430" s="104">
        <v>1.4019347E-2</v>
      </c>
      <c r="V430" s="104">
        <v>1.5335659E-2</v>
      </c>
      <c r="W430" s="104">
        <v>5.3951207139999999</v>
      </c>
      <c r="X430" s="104">
        <v>5.047153336</v>
      </c>
      <c r="Y430" s="104">
        <v>0.225324733</v>
      </c>
      <c r="Z430" s="104">
        <v>0.19224750700000001</v>
      </c>
      <c r="AA430" s="104" t="s">
        <v>319</v>
      </c>
      <c r="AB430" s="104" t="s">
        <v>320</v>
      </c>
      <c r="AC430" s="104" t="s">
        <v>321</v>
      </c>
      <c r="AD430" s="104" t="s">
        <v>322</v>
      </c>
      <c r="AE430" s="104" t="s">
        <v>323</v>
      </c>
      <c r="AF430" s="104" t="s">
        <v>324</v>
      </c>
      <c r="AG430" s="104"/>
    </row>
    <row r="431" spans="1:33">
      <c r="A431" s="104" t="s">
        <v>526</v>
      </c>
      <c r="B431" s="104" t="s">
        <v>1698</v>
      </c>
      <c r="C431" s="104">
        <v>0.23781746400000001</v>
      </c>
      <c r="D431" s="104">
        <v>0.179091113</v>
      </c>
      <c r="E431" s="104">
        <v>0.286546411</v>
      </c>
      <c r="F431" s="104">
        <v>0.16872160899999999</v>
      </c>
      <c r="G431" s="104">
        <v>8.6845043999999996E-2</v>
      </c>
      <c r="H431" s="104">
        <v>3.9900248999999999E-2</v>
      </c>
      <c r="I431" s="104">
        <v>6.0196332999999998E-2</v>
      </c>
      <c r="J431" s="104">
        <v>6.9166923000000005E-2</v>
      </c>
      <c r="K431" s="104">
        <v>7.8115846000000003E-2</v>
      </c>
      <c r="L431" s="104">
        <v>5.9349381999999999E-2</v>
      </c>
      <c r="M431" s="104">
        <v>0.13381995099999999</v>
      </c>
      <c r="N431" s="104">
        <v>8.4178164999999999E-2</v>
      </c>
      <c r="O431" s="104">
        <v>0</v>
      </c>
      <c r="P431" s="104">
        <v>0</v>
      </c>
      <c r="Q431" s="104">
        <v>0</v>
      </c>
      <c r="R431" s="104">
        <v>0</v>
      </c>
      <c r="S431" s="104">
        <v>2.8649191000000001E-2</v>
      </c>
      <c r="T431" s="104">
        <v>8.5763290000000006E-3</v>
      </c>
      <c r="U431" s="104">
        <v>1.4019347E-2</v>
      </c>
      <c r="V431" s="104">
        <v>3.4505233000000003E-2</v>
      </c>
      <c r="W431" s="104">
        <v>0</v>
      </c>
      <c r="X431" s="104">
        <v>0</v>
      </c>
      <c r="Y431" s="104">
        <v>0</v>
      </c>
      <c r="Z431" s="104">
        <v>0</v>
      </c>
      <c r="AA431" s="104" t="s">
        <v>319</v>
      </c>
      <c r="AB431" s="104" t="s">
        <v>527</v>
      </c>
      <c r="AC431" s="104" t="s">
        <v>528</v>
      </c>
      <c r="AD431" s="104" t="s">
        <v>529</v>
      </c>
      <c r="AE431" s="104" t="s">
        <v>530</v>
      </c>
      <c r="AF431" s="104" t="s">
        <v>531</v>
      </c>
      <c r="AG431" s="104" t="s">
        <v>325</v>
      </c>
    </row>
    <row r="432" spans="1:33">
      <c r="A432" s="104" t="s">
        <v>502</v>
      </c>
      <c r="B432" s="104" t="s">
        <v>1699</v>
      </c>
      <c r="C432" s="104">
        <v>6.7306828999999999E-2</v>
      </c>
      <c r="D432" s="104">
        <v>8.3948959000000004E-2</v>
      </c>
      <c r="E432" s="104">
        <v>0.15971439300000001</v>
      </c>
      <c r="F432" s="104">
        <v>0.15574302400000001</v>
      </c>
      <c r="G432" s="104">
        <v>1.6541912999999998E-2</v>
      </c>
      <c r="H432" s="104">
        <v>2.9925186999999999E-2</v>
      </c>
      <c r="I432" s="104">
        <v>2.3152435999999998E-2</v>
      </c>
      <c r="J432" s="104">
        <v>3.8426068000000001E-2</v>
      </c>
      <c r="K432" s="104">
        <v>3.1246337999999999E-2</v>
      </c>
      <c r="L432" s="104">
        <v>5.5640045999999999E-2</v>
      </c>
      <c r="M432" s="104">
        <v>4.0551499999999997E-2</v>
      </c>
      <c r="N432" s="104">
        <v>2.5619441E-2</v>
      </c>
      <c r="O432" s="104">
        <v>0</v>
      </c>
      <c r="P432" s="104">
        <v>0</v>
      </c>
      <c r="Q432" s="104">
        <v>0</v>
      </c>
      <c r="R432" s="104">
        <v>0</v>
      </c>
      <c r="S432" s="104">
        <v>3.3424056000000001E-2</v>
      </c>
      <c r="T432" s="104">
        <v>2.1440823000000001E-2</v>
      </c>
      <c r="U432" s="104">
        <v>0</v>
      </c>
      <c r="V432" s="104">
        <v>4.2173062999999997E-2</v>
      </c>
      <c r="W432" s="104">
        <v>0</v>
      </c>
      <c r="X432" s="104">
        <v>0</v>
      </c>
      <c r="Y432" s="104">
        <v>0</v>
      </c>
      <c r="Z432" s="104">
        <v>0</v>
      </c>
      <c r="AA432" s="104" t="s">
        <v>319</v>
      </c>
      <c r="AB432" s="104" t="s">
        <v>503</v>
      </c>
      <c r="AC432" s="104" t="s">
        <v>504</v>
      </c>
      <c r="AD432" s="104" t="s">
        <v>505</v>
      </c>
      <c r="AE432" s="104" t="s">
        <v>506</v>
      </c>
      <c r="AF432" s="104" t="s">
        <v>375</v>
      </c>
      <c r="AG432" s="104" t="s">
        <v>325</v>
      </c>
    </row>
    <row r="433" spans="1:33">
      <c r="A433" s="104" t="s">
        <v>570</v>
      </c>
      <c r="B433" s="104" t="s">
        <v>1700</v>
      </c>
      <c r="C433" s="104">
        <v>8.9742438999999993E-2</v>
      </c>
      <c r="D433" s="104">
        <v>0.179091113</v>
      </c>
      <c r="E433" s="104">
        <v>0.10804208899999999</v>
      </c>
      <c r="F433" s="104">
        <v>0.16872160899999999</v>
      </c>
      <c r="G433" s="104">
        <v>4.5490260999999997E-2</v>
      </c>
      <c r="H433" s="104">
        <v>3.4912718000000002E-2</v>
      </c>
      <c r="I433" s="104">
        <v>4.630487E-3</v>
      </c>
      <c r="J433" s="104">
        <v>3.0740855000000001E-2</v>
      </c>
      <c r="K433" s="104">
        <v>3.5152131000000003E-2</v>
      </c>
      <c r="L433" s="104">
        <v>1.4837346E-2</v>
      </c>
      <c r="M433" s="104">
        <v>4.8661799999999998E-2</v>
      </c>
      <c r="N433" s="104">
        <v>2.5619441E-2</v>
      </c>
      <c r="O433" s="104">
        <v>0</v>
      </c>
      <c r="P433" s="104">
        <v>0</v>
      </c>
      <c r="Q433" s="104">
        <v>0</v>
      </c>
      <c r="R433" s="104">
        <v>0</v>
      </c>
      <c r="S433" s="104">
        <v>1.9099459999999999E-2</v>
      </c>
      <c r="T433" s="104">
        <v>2.5728988000000001E-2</v>
      </c>
      <c r="U433" s="104">
        <v>0</v>
      </c>
      <c r="V433" s="104">
        <v>2.3003488999999998E-2</v>
      </c>
      <c r="W433" s="104">
        <v>0</v>
      </c>
      <c r="X433" s="104">
        <v>0</v>
      </c>
      <c r="Y433" s="104">
        <v>0</v>
      </c>
      <c r="Z433" s="104">
        <v>0</v>
      </c>
      <c r="AA433" s="104" t="s">
        <v>319</v>
      </c>
      <c r="AB433" s="104" t="s">
        <v>527</v>
      </c>
      <c r="AC433" s="104" t="s">
        <v>528</v>
      </c>
      <c r="AD433" s="104" t="s">
        <v>529</v>
      </c>
      <c r="AE433" s="104" t="s">
        <v>530</v>
      </c>
      <c r="AF433" s="104" t="s">
        <v>531</v>
      </c>
      <c r="AG433" s="104" t="s">
        <v>325</v>
      </c>
    </row>
    <row r="434" spans="1:33">
      <c r="A434" s="104" t="s">
        <v>483</v>
      </c>
      <c r="B434" s="104" t="s">
        <v>1701</v>
      </c>
      <c r="C434" s="104">
        <v>0</v>
      </c>
      <c r="D434" s="104">
        <v>0</v>
      </c>
      <c r="E434" s="104">
        <v>0</v>
      </c>
      <c r="F434" s="104">
        <v>0</v>
      </c>
      <c r="G434" s="104">
        <v>0.71130226200000002</v>
      </c>
      <c r="H434" s="104">
        <v>1.0773067329999999</v>
      </c>
      <c r="I434" s="104">
        <v>0.71309501799999997</v>
      </c>
      <c r="J434" s="104">
        <v>0.90301260400000005</v>
      </c>
      <c r="K434" s="104">
        <v>0.71475998900000004</v>
      </c>
      <c r="L434" s="104">
        <v>0.77154197099999999</v>
      </c>
      <c r="M434" s="104">
        <v>0.798864558</v>
      </c>
      <c r="N434" s="104">
        <v>0.81982212799999998</v>
      </c>
      <c r="O434" s="104">
        <v>0.160534537</v>
      </c>
      <c r="P434" s="104">
        <v>0.20098258199999999</v>
      </c>
      <c r="Q434" s="104">
        <v>0.18994503700000001</v>
      </c>
      <c r="R434" s="104">
        <v>0.22086714399999999</v>
      </c>
      <c r="S434" s="104">
        <v>0</v>
      </c>
      <c r="T434" s="104">
        <v>0</v>
      </c>
      <c r="U434" s="104">
        <v>0</v>
      </c>
      <c r="V434" s="104">
        <v>0</v>
      </c>
      <c r="W434" s="104">
        <v>0</v>
      </c>
      <c r="X434" s="104">
        <v>0</v>
      </c>
      <c r="Y434" s="104">
        <v>0</v>
      </c>
      <c r="Z434" s="104">
        <v>0</v>
      </c>
      <c r="AA434" s="104" t="s">
        <v>319</v>
      </c>
      <c r="AB434" s="104" t="s">
        <v>327</v>
      </c>
      <c r="AC434" s="104" t="s">
        <v>346</v>
      </c>
      <c r="AD434" s="104" t="s">
        <v>347</v>
      </c>
      <c r="AE434" s="104" t="s">
        <v>348</v>
      </c>
      <c r="AF434" s="104" t="s">
        <v>349</v>
      </c>
      <c r="AG434" s="104"/>
    </row>
    <row r="435" spans="1:33">
      <c r="A435" s="104" t="s">
        <v>561</v>
      </c>
      <c r="B435" s="104" t="s">
        <v>1702</v>
      </c>
      <c r="C435" s="104">
        <v>0</v>
      </c>
      <c r="D435" s="104">
        <v>0</v>
      </c>
      <c r="E435" s="104">
        <v>0</v>
      </c>
      <c r="F435" s="104">
        <v>0</v>
      </c>
      <c r="G435" s="104">
        <v>0</v>
      </c>
      <c r="H435" s="104">
        <v>0</v>
      </c>
      <c r="I435" s="104">
        <v>0</v>
      </c>
      <c r="J435" s="104">
        <v>0</v>
      </c>
      <c r="K435" s="104">
        <v>0</v>
      </c>
      <c r="L435" s="104">
        <v>0</v>
      </c>
      <c r="M435" s="104">
        <v>0</v>
      </c>
      <c r="N435" s="104">
        <v>0</v>
      </c>
      <c r="O435" s="104">
        <v>0</v>
      </c>
      <c r="P435" s="104">
        <v>0</v>
      </c>
      <c r="Q435" s="104">
        <v>0</v>
      </c>
      <c r="R435" s="104">
        <v>0</v>
      </c>
      <c r="S435" s="104">
        <v>0</v>
      </c>
      <c r="T435" s="104">
        <v>0</v>
      </c>
      <c r="U435" s="104">
        <v>0</v>
      </c>
      <c r="V435" s="104">
        <v>0</v>
      </c>
      <c r="W435" s="104">
        <v>4.2281510000000003E-3</v>
      </c>
      <c r="X435" s="104">
        <v>1.7464198E-2</v>
      </c>
      <c r="Y435" s="104">
        <v>4.418132E-3</v>
      </c>
      <c r="Z435" s="104">
        <v>1.3412617E-2</v>
      </c>
      <c r="AA435" s="104" t="s">
        <v>319</v>
      </c>
      <c r="AB435" s="104" t="s">
        <v>320</v>
      </c>
      <c r="AC435" s="104" t="s">
        <v>354</v>
      </c>
      <c r="AD435" s="104" t="s">
        <v>355</v>
      </c>
      <c r="AE435" s="104" t="s">
        <v>356</v>
      </c>
      <c r="AF435" s="104" t="s">
        <v>378</v>
      </c>
      <c r="AG435" s="104"/>
    </row>
    <row r="436" spans="1:33">
      <c r="A436" s="104" t="s">
        <v>533</v>
      </c>
      <c r="B436" s="104" t="s">
        <v>1703</v>
      </c>
      <c r="C436" s="104">
        <v>0</v>
      </c>
      <c r="D436" s="104">
        <v>0</v>
      </c>
      <c r="E436" s="104">
        <v>0</v>
      </c>
      <c r="F436" s="104">
        <v>0</v>
      </c>
      <c r="G436" s="104">
        <v>0.50866382700000001</v>
      </c>
      <c r="H436" s="104">
        <v>0.84788029899999995</v>
      </c>
      <c r="I436" s="104">
        <v>0.81033524700000004</v>
      </c>
      <c r="J436" s="104">
        <v>0.41500153699999998</v>
      </c>
      <c r="K436" s="104">
        <v>0.30855759100000002</v>
      </c>
      <c r="L436" s="104">
        <v>0.20401350200000001</v>
      </c>
      <c r="M436" s="104">
        <v>0.243309002</v>
      </c>
      <c r="N436" s="104">
        <v>0.20861545200000001</v>
      </c>
      <c r="O436" s="104">
        <v>0</v>
      </c>
      <c r="P436" s="104">
        <v>0</v>
      </c>
      <c r="Q436" s="104">
        <v>0</v>
      </c>
      <c r="R436" s="104">
        <v>0</v>
      </c>
      <c r="S436" s="104">
        <v>0</v>
      </c>
      <c r="T436" s="104">
        <v>0</v>
      </c>
      <c r="U436" s="104">
        <v>0</v>
      </c>
      <c r="V436" s="104">
        <v>0</v>
      </c>
      <c r="W436" s="104">
        <v>0</v>
      </c>
      <c r="X436" s="104">
        <v>0</v>
      </c>
      <c r="Y436" s="104">
        <v>0</v>
      </c>
      <c r="Z436" s="104">
        <v>0</v>
      </c>
      <c r="AA436" s="104" t="s">
        <v>319</v>
      </c>
      <c r="AB436" s="104" t="s">
        <v>327</v>
      </c>
      <c r="AC436" s="104" t="s">
        <v>346</v>
      </c>
      <c r="AD436" s="104" t="s">
        <v>347</v>
      </c>
      <c r="AE436" s="104" t="s">
        <v>348</v>
      </c>
      <c r="AF436" s="104" t="s">
        <v>534</v>
      </c>
      <c r="AG436" s="104" t="s">
        <v>325</v>
      </c>
    </row>
    <row r="437" spans="1:33">
      <c r="A437" s="104" t="s">
        <v>537</v>
      </c>
      <c r="B437" s="104" t="s">
        <v>1704</v>
      </c>
      <c r="C437" s="104">
        <v>0</v>
      </c>
      <c r="D437" s="104">
        <v>5.596597E-3</v>
      </c>
      <c r="E437" s="104">
        <v>0</v>
      </c>
      <c r="F437" s="104">
        <v>0</v>
      </c>
      <c r="G437" s="104">
        <v>0</v>
      </c>
      <c r="H437" s="104">
        <v>0</v>
      </c>
      <c r="I437" s="104">
        <v>0</v>
      </c>
      <c r="J437" s="104">
        <v>0</v>
      </c>
      <c r="K437" s="104">
        <v>0</v>
      </c>
      <c r="L437" s="104">
        <v>0</v>
      </c>
      <c r="M437" s="104">
        <v>0</v>
      </c>
      <c r="N437" s="104">
        <v>0</v>
      </c>
      <c r="O437" s="104">
        <v>0</v>
      </c>
      <c r="P437" s="104">
        <v>0</v>
      </c>
      <c r="Q437" s="104">
        <v>0</v>
      </c>
      <c r="R437" s="104">
        <v>0</v>
      </c>
      <c r="S437" s="104">
        <v>0</v>
      </c>
      <c r="T437" s="104">
        <v>0</v>
      </c>
      <c r="U437" s="104">
        <v>0</v>
      </c>
      <c r="V437" s="104">
        <v>0</v>
      </c>
      <c r="W437" s="104">
        <v>0.54965963399999995</v>
      </c>
      <c r="X437" s="104">
        <v>0.698567936</v>
      </c>
      <c r="Y437" s="104">
        <v>0.91897145899999999</v>
      </c>
      <c r="Z437" s="104">
        <v>1.1266598109999999</v>
      </c>
      <c r="AA437" s="104" t="s">
        <v>319</v>
      </c>
      <c r="AB437" s="104" t="s">
        <v>417</v>
      </c>
      <c r="AC437" s="104" t="s">
        <v>418</v>
      </c>
      <c r="AD437" s="104" t="s">
        <v>512</v>
      </c>
      <c r="AE437" s="104" t="s">
        <v>538</v>
      </c>
      <c r="AF437" s="104" t="s">
        <v>539</v>
      </c>
      <c r="AG437" s="104" t="s">
        <v>325</v>
      </c>
    </row>
    <row r="438" spans="1:33">
      <c r="A438" s="104" t="s">
        <v>470</v>
      </c>
      <c r="B438" s="104" t="s">
        <v>1705</v>
      </c>
      <c r="C438" s="104">
        <v>0</v>
      </c>
      <c r="D438" s="104">
        <v>0</v>
      </c>
      <c r="E438" s="104">
        <v>0</v>
      </c>
      <c r="F438" s="104">
        <v>0</v>
      </c>
      <c r="G438" s="104">
        <v>8.6845043999999996E-2</v>
      </c>
      <c r="H438" s="104">
        <v>0.61346633399999995</v>
      </c>
      <c r="I438" s="104">
        <v>0.18984997200000001</v>
      </c>
      <c r="J438" s="104">
        <v>0.19213034100000001</v>
      </c>
      <c r="K438" s="104">
        <v>0.50775299799999996</v>
      </c>
      <c r="L438" s="104">
        <v>0.34867762200000002</v>
      </c>
      <c r="M438" s="104">
        <v>0.56772100599999997</v>
      </c>
      <c r="N438" s="104">
        <v>0.461149947</v>
      </c>
      <c r="O438" s="104">
        <v>0.18222839299999999</v>
      </c>
      <c r="P438" s="104">
        <v>0.21438141999999999</v>
      </c>
      <c r="Q438" s="104">
        <v>0.109117362</v>
      </c>
      <c r="R438" s="104">
        <v>0.20646276499999999</v>
      </c>
      <c r="S438" s="104">
        <v>0</v>
      </c>
      <c r="T438" s="104">
        <v>0</v>
      </c>
      <c r="U438" s="104">
        <v>0</v>
      </c>
      <c r="V438" s="104">
        <v>0</v>
      </c>
      <c r="W438" s="104">
        <v>3.3825208000000002E-2</v>
      </c>
      <c r="X438" s="104">
        <v>7.4222842999999997E-2</v>
      </c>
      <c r="Y438" s="104">
        <v>4.8599452000000001E-2</v>
      </c>
      <c r="Z438" s="104">
        <v>3.5766977999999998E-2</v>
      </c>
      <c r="AA438" s="104" t="s">
        <v>319</v>
      </c>
      <c r="AB438" s="104" t="s">
        <v>320</v>
      </c>
      <c r="AC438" s="104" t="s">
        <v>321</v>
      </c>
      <c r="AD438" s="104" t="s">
        <v>322</v>
      </c>
      <c r="AE438" s="104" t="s">
        <v>323</v>
      </c>
      <c r="AF438" s="104" t="s">
        <v>324</v>
      </c>
      <c r="AG438" s="104" t="s">
        <v>325</v>
      </c>
    </row>
    <row r="439" spans="1:33">
      <c r="A439" s="104" t="s">
        <v>507</v>
      </c>
      <c r="B439" s="104" t="s">
        <v>1706</v>
      </c>
      <c r="C439" s="104">
        <v>0.583325855</v>
      </c>
      <c r="D439" s="104">
        <v>0.63241549100000005</v>
      </c>
      <c r="E439" s="104">
        <v>0.58248778700000003</v>
      </c>
      <c r="F439" s="104">
        <v>0.75275794900000004</v>
      </c>
      <c r="G439" s="104">
        <v>0.18609652199999999</v>
      </c>
      <c r="H439" s="104">
        <v>0.184538653</v>
      </c>
      <c r="I439" s="104">
        <v>0.120392665</v>
      </c>
      <c r="J439" s="104">
        <v>0.19597294800000001</v>
      </c>
      <c r="K439" s="104">
        <v>0.15623169200000001</v>
      </c>
      <c r="L439" s="104">
        <v>0.12982677400000001</v>
      </c>
      <c r="M439" s="104">
        <v>0.15004055199999999</v>
      </c>
      <c r="N439" s="104">
        <v>0.139076968</v>
      </c>
      <c r="O439" s="104">
        <v>0</v>
      </c>
      <c r="P439" s="104">
        <v>0</v>
      </c>
      <c r="Q439" s="104">
        <v>0</v>
      </c>
      <c r="R439" s="104">
        <v>0</v>
      </c>
      <c r="S439" s="104">
        <v>3.8198920999999997E-2</v>
      </c>
      <c r="T439" s="104">
        <v>2.1440823000000001E-2</v>
      </c>
      <c r="U439" s="104">
        <v>1.4019347E-2</v>
      </c>
      <c r="V439" s="104">
        <v>3.4505233000000003E-2</v>
      </c>
      <c r="W439" s="104">
        <v>0</v>
      </c>
      <c r="X439" s="104">
        <v>0</v>
      </c>
      <c r="Y439" s="104">
        <v>0</v>
      </c>
      <c r="Z439" s="104">
        <v>0</v>
      </c>
      <c r="AA439" s="104" t="s">
        <v>319</v>
      </c>
      <c r="AB439" s="104" t="s">
        <v>320</v>
      </c>
      <c r="AC439" s="104" t="s">
        <v>321</v>
      </c>
      <c r="AD439" s="104" t="s">
        <v>322</v>
      </c>
      <c r="AE439" s="104" t="s">
        <v>508</v>
      </c>
      <c r="AF439" s="104" t="s">
        <v>509</v>
      </c>
      <c r="AG439" s="104"/>
    </row>
    <row r="440" spans="1:33">
      <c r="A440" s="104" t="s">
        <v>471</v>
      </c>
      <c r="B440" s="104" t="s">
        <v>1707</v>
      </c>
      <c r="C440" s="104">
        <v>4.4871220000000003E-2</v>
      </c>
      <c r="D440" s="104">
        <v>1.1193195E-2</v>
      </c>
      <c r="E440" s="104">
        <v>1.4092446E-2</v>
      </c>
      <c r="F440" s="104">
        <v>3.8935756000000002E-2</v>
      </c>
      <c r="G440" s="104">
        <v>0</v>
      </c>
      <c r="H440" s="104">
        <v>0</v>
      </c>
      <c r="I440" s="104">
        <v>0</v>
      </c>
      <c r="J440" s="104">
        <v>0</v>
      </c>
      <c r="K440" s="104">
        <v>0</v>
      </c>
      <c r="L440" s="104">
        <v>3.7093360000000001E-3</v>
      </c>
      <c r="M440" s="104">
        <v>0</v>
      </c>
      <c r="N440" s="104">
        <v>3.6599200000000001E-3</v>
      </c>
      <c r="O440" s="104">
        <v>0</v>
      </c>
      <c r="P440" s="104">
        <v>0</v>
      </c>
      <c r="Q440" s="104">
        <v>0</v>
      </c>
      <c r="R440" s="104">
        <v>0</v>
      </c>
      <c r="S440" s="104">
        <v>0</v>
      </c>
      <c r="T440" s="104">
        <v>0</v>
      </c>
      <c r="U440" s="104">
        <v>0</v>
      </c>
      <c r="V440" s="104">
        <v>0</v>
      </c>
      <c r="W440" s="104">
        <v>0</v>
      </c>
      <c r="X440" s="104">
        <v>0</v>
      </c>
      <c r="Y440" s="104">
        <v>0</v>
      </c>
      <c r="Z440" s="104">
        <v>0</v>
      </c>
      <c r="AA440" s="104" t="s">
        <v>319</v>
      </c>
      <c r="AB440" s="104" t="s">
        <v>472</v>
      </c>
      <c r="AC440" s="104" t="s">
        <v>473</v>
      </c>
      <c r="AD440" s="104" t="s">
        <v>474</v>
      </c>
      <c r="AE440" s="104" t="s">
        <v>475</v>
      </c>
      <c r="AF440" s="104" t="s">
        <v>476</v>
      </c>
      <c r="AG440" s="104" t="s">
        <v>325</v>
      </c>
    </row>
    <row r="441" spans="1:33">
      <c r="A441" s="104" t="s">
        <v>340</v>
      </c>
      <c r="B441" s="104" t="s">
        <v>1708</v>
      </c>
      <c r="C441" s="104">
        <v>0.19294624399999999</v>
      </c>
      <c r="D441" s="104">
        <v>0.111931945</v>
      </c>
      <c r="E441" s="104">
        <v>0.30533633999999998</v>
      </c>
      <c r="F441" s="104">
        <v>0.14276443899999999</v>
      </c>
      <c r="G441" s="104">
        <v>4.1354779999999997E-3</v>
      </c>
      <c r="H441" s="104">
        <v>0</v>
      </c>
      <c r="I441" s="104">
        <v>4.630487E-3</v>
      </c>
      <c r="J441" s="104">
        <v>0</v>
      </c>
      <c r="K441" s="104">
        <v>1.1717376999999999E-2</v>
      </c>
      <c r="L441" s="104">
        <v>7.4186729999999998E-3</v>
      </c>
      <c r="M441" s="104">
        <v>8.1103000000000008E-3</v>
      </c>
      <c r="N441" s="104">
        <v>0</v>
      </c>
      <c r="O441" s="104">
        <v>0</v>
      </c>
      <c r="P441" s="104">
        <v>0</v>
      </c>
      <c r="Q441" s="104">
        <v>0</v>
      </c>
      <c r="R441" s="104">
        <v>0</v>
      </c>
      <c r="S441" s="104">
        <v>48.464880870000002</v>
      </c>
      <c r="T441" s="104">
        <v>46.848198969999999</v>
      </c>
      <c r="U441" s="104">
        <v>42.12112716</v>
      </c>
      <c r="V441" s="104">
        <v>41.885519299999999</v>
      </c>
      <c r="W441" s="104">
        <v>4.2281510000000003E-3</v>
      </c>
      <c r="X441" s="104">
        <v>4.3660499999999998E-3</v>
      </c>
      <c r="Y441" s="104">
        <v>0</v>
      </c>
      <c r="Z441" s="104">
        <v>4.4708719999999999E-3</v>
      </c>
      <c r="AA441" s="104" t="s">
        <v>319</v>
      </c>
      <c r="AB441" s="104" t="s">
        <v>320</v>
      </c>
      <c r="AC441" s="104" t="s">
        <v>321</v>
      </c>
      <c r="AD441" s="104" t="s">
        <v>341</v>
      </c>
      <c r="AE441" s="104" t="s">
        <v>342</v>
      </c>
      <c r="AF441" s="104" t="s">
        <v>343</v>
      </c>
      <c r="AG441" s="104" t="s">
        <v>344</v>
      </c>
    </row>
    <row r="442" spans="1:33">
      <c r="A442" s="104" t="s">
        <v>501</v>
      </c>
      <c r="B442" s="104" t="s">
        <v>1709</v>
      </c>
      <c r="C442" s="104">
        <v>0.83909180699999997</v>
      </c>
      <c r="D442" s="104">
        <v>0.91784195199999996</v>
      </c>
      <c r="E442" s="104">
        <v>0.948891394</v>
      </c>
      <c r="F442" s="104">
        <v>0.94743672899999998</v>
      </c>
      <c r="G442" s="104">
        <v>6.6167651999999993E-2</v>
      </c>
      <c r="H442" s="104">
        <v>7.9800498999999997E-2</v>
      </c>
      <c r="I442" s="104">
        <v>3.7043896999999999E-2</v>
      </c>
      <c r="J442" s="104">
        <v>8.4537349999999997E-2</v>
      </c>
      <c r="K442" s="104">
        <v>1.9528961000000001E-2</v>
      </c>
      <c r="L442" s="104">
        <v>1.8546681999999998E-2</v>
      </c>
      <c r="M442" s="104">
        <v>2.0275749999999999E-2</v>
      </c>
      <c r="N442" s="104">
        <v>1.8299600999999999E-2</v>
      </c>
      <c r="O442" s="104">
        <v>0</v>
      </c>
      <c r="P442" s="104">
        <v>4.4662800000000004E-3</v>
      </c>
      <c r="Q442" s="104">
        <v>0</v>
      </c>
      <c r="R442" s="104">
        <v>0</v>
      </c>
      <c r="S442" s="104">
        <v>0</v>
      </c>
      <c r="T442" s="104">
        <v>0</v>
      </c>
      <c r="U442" s="104">
        <v>0</v>
      </c>
      <c r="V442" s="104">
        <v>3.8339149999999998E-3</v>
      </c>
      <c r="W442" s="104">
        <v>0</v>
      </c>
      <c r="X442" s="104">
        <v>0</v>
      </c>
      <c r="Y442" s="104">
        <v>0</v>
      </c>
      <c r="Z442" s="104">
        <v>0</v>
      </c>
      <c r="AA442" s="104" t="s">
        <v>319</v>
      </c>
      <c r="AB442" s="104" t="s">
        <v>320</v>
      </c>
      <c r="AC442" s="104" t="s">
        <v>354</v>
      </c>
      <c r="AD442" s="104" t="s">
        <v>355</v>
      </c>
      <c r="AE442" s="104" t="s">
        <v>429</v>
      </c>
      <c r="AF442" s="104" t="s">
        <v>463</v>
      </c>
      <c r="AG442" s="104" t="s">
        <v>325</v>
      </c>
    </row>
    <row r="443" spans="1:33">
      <c r="A443" s="104" t="s">
        <v>825</v>
      </c>
      <c r="B443" s="104" t="s">
        <v>1710</v>
      </c>
      <c r="C443" s="104">
        <v>8.9742439999999993E-3</v>
      </c>
      <c r="D443" s="104">
        <v>0</v>
      </c>
      <c r="E443" s="104">
        <v>4.6974820000000002E-3</v>
      </c>
      <c r="F443" s="104">
        <v>1.2978585000000001E-2</v>
      </c>
      <c r="G443" s="104">
        <v>8.2709570000000007E-3</v>
      </c>
      <c r="H443" s="104">
        <v>0</v>
      </c>
      <c r="I443" s="104">
        <v>0</v>
      </c>
      <c r="J443" s="104">
        <v>1.1527819999999999E-2</v>
      </c>
      <c r="K443" s="104">
        <v>0</v>
      </c>
      <c r="L443" s="104">
        <v>1.4837346E-2</v>
      </c>
      <c r="M443" s="104">
        <v>0</v>
      </c>
      <c r="N443" s="104">
        <v>1.0979760999999999E-2</v>
      </c>
      <c r="O443" s="104">
        <v>4.3387709999999999E-3</v>
      </c>
      <c r="P443" s="104">
        <v>0</v>
      </c>
      <c r="Q443" s="104">
        <v>1.2124151E-2</v>
      </c>
      <c r="R443" s="104">
        <v>9.6029189999999997E-3</v>
      </c>
      <c r="S443" s="104">
        <v>4.2973786E-2</v>
      </c>
      <c r="T443" s="104">
        <v>6.4322470000000007E-2</v>
      </c>
      <c r="U443" s="104">
        <v>6.308706E-2</v>
      </c>
      <c r="V443" s="104">
        <v>7.6678296000000007E-2</v>
      </c>
      <c r="W443" s="104">
        <v>0</v>
      </c>
      <c r="X443" s="104">
        <v>1.7464198E-2</v>
      </c>
      <c r="Y443" s="104">
        <v>4.418132E-3</v>
      </c>
      <c r="Z443" s="104">
        <v>4.4708719999999999E-3</v>
      </c>
      <c r="AA443" s="104" t="s">
        <v>319</v>
      </c>
      <c r="AB443" s="104" t="s">
        <v>333</v>
      </c>
      <c r="AC443" s="104" t="s">
        <v>334</v>
      </c>
      <c r="AD443" s="104" t="s">
        <v>760</v>
      </c>
      <c r="AE443" s="104" t="s">
        <v>826</v>
      </c>
      <c r="AF443" s="104" t="s">
        <v>827</v>
      </c>
      <c r="AG443" s="104" t="s">
        <v>325</v>
      </c>
    </row>
    <row r="444" spans="1:33">
      <c r="A444" s="104" t="s">
        <v>484</v>
      </c>
      <c r="B444" s="104" t="s">
        <v>1711</v>
      </c>
      <c r="C444" s="104">
        <v>0.103203805</v>
      </c>
      <c r="D444" s="104">
        <v>6.1562569999999997E-2</v>
      </c>
      <c r="E444" s="104">
        <v>0.117437054</v>
      </c>
      <c r="F444" s="104">
        <v>0.19467878</v>
      </c>
      <c r="G444" s="104">
        <v>8.2709564999999999E-2</v>
      </c>
      <c r="H444" s="104">
        <v>1.9950124999999999E-2</v>
      </c>
      <c r="I444" s="104">
        <v>6.0196332999999998E-2</v>
      </c>
      <c r="J444" s="104">
        <v>4.6111282000000003E-2</v>
      </c>
      <c r="K444" s="104">
        <v>7.0304261000000007E-2</v>
      </c>
      <c r="L444" s="104">
        <v>7.0477392E-2</v>
      </c>
      <c r="M444" s="104">
        <v>0.109489051</v>
      </c>
      <c r="N444" s="104">
        <v>8.0518245000000002E-2</v>
      </c>
      <c r="O444" s="104">
        <v>4.3387709999999999E-3</v>
      </c>
      <c r="P444" s="104">
        <v>0</v>
      </c>
      <c r="Q444" s="104">
        <v>0</v>
      </c>
      <c r="R444" s="104">
        <v>0</v>
      </c>
      <c r="S444" s="104">
        <v>4.7748649999999997E-3</v>
      </c>
      <c r="T444" s="104">
        <v>8.5763290000000006E-3</v>
      </c>
      <c r="U444" s="104">
        <v>2.1029019999999999E-2</v>
      </c>
      <c r="V444" s="104">
        <v>7.6678299999999996E-3</v>
      </c>
      <c r="W444" s="104">
        <v>0</v>
      </c>
      <c r="X444" s="104">
        <v>0</v>
      </c>
      <c r="Y444" s="104">
        <v>0</v>
      </c>
      <c r="Z444" s="104">
        <v>0</v>
      </c>
      <c r="AA444" s="104" t="s">
        <v>319</v>
      </c>
      <c r="AB444" s="104" t="s">
        <v>333</v>
      </c>
      <c r="AC444" s="104" t="s">
        <v>334</v>
      </c>
      <c r="AD444" s="104" t="s">
        <v>335</v>
      </c>
      <c r="AE444" s="104" t="s">
        <v>485</v>
      </c>
      <c r="AF444" s="104" t="s">
        <v>486</v>
      </c>
      <c r="AG444" s="104" t="s">
        <v>325</v>
      </c>
    </row>
    <row r="445" spans="1:33">
      <c r="A445" s="104" t="s">
        <v>568</v>
      </c>
      <c r="B445" s="104" t="s">
        <v>1712</v>
      </c>
      <c r="C445" s="104">
        <v>4.4871219999999996E-3</v>
      </c>
      <c r="D445" s="104">
        <v>0</v>
      </c>
      <c r="E445" s="104">
        <v>0</v>
      </c>
      <c r="F445" s="104">
        <v>0</v>
      </c>
      <c r="G445" s="104">
        <v>0</v>
      </c>
      <c r="H445" s="104">
        <v>0</v>
      </c>
      <c r="I445" s="104">
        <v>0</v>
      </c>
      <c r="J445" s="104">
        <v>0</v>
      </c>
      <c r="K445" s="104">
        <v>0</v>
      </c>
      <c r="L445" s="104">
        <v>3.7093360000000001E-3</v>
      </c>
      <c r="M445" s="104">
        <v>0</v>
      </c>
      <c r="N445" s="104">
        <v>0</v>
      </c>
      <c r="O445" s="104">
        <v>0</v>
      </c>
      <c r="P445" s="104">
        <v>0</v>
      </c>
      <c r="Q445" s="104">
        <v>0</v>
      </c>
      <c r="R445" s="104">
        <v>0</v>
      </c>
      <c r="S445" s="104">
        <v>0</v>
      </c>
      <c r="T445" s="104">
        <v>0</v>
      </c>
      <c r="U445" s="104">
        <v>0</v>
      </c>
      <c r="V445" s="104">
        <v>3.8339149999999998E-3</v>
      </c>
      <c r="W445" s="104">
        <v>0</v>
      </c>
      <c r="X445" s="104">
        <v>0</v>
      </c>
      <c r="Y445" s="104">
        <v>0</v>
      </c>
      <c r="Z445" s="104">
        <v>0</v>
      </c>
      <c r="AA445" s="104" t="s">
        <v>319</v>
      </c>
      <c r="AB445" s="104" t="s">
        <v>435</v>
      </c>
      <c r="AC445" s="104" t="s">
        <v>436</v>
      </c>
      <c r="AD445" s="104" t="s">
        <v>437</v>
      </c>
      <c r="AE445" s="104" t="s">
        <v>438</v>
      </c>
      <c r="AF445" s="104" t="s">
        <v>569</v>
      </c>
      <c r="AG445" s="104" t="s">
        <v>325</v>
      </c>
    </row>
    <row r="446" spans="1:33">
      <c r="A446" s="104" t="s">
        <v>532</v>
      </c>
      <c r="B446" s="104" t="s">
        <v>1713</v>
      </c>
      <c r="C446" s="104">
        <v>0.64165844000000005</v>
      </c>
      <c r="D446" s="104">
        <v>0.74994403399999998</v>
      </c>
      <c r="E446" s="104">
        <v>0.81736189400000003</v>
      </c>
      <c r="F446" s="104">
        <v>0.66190785200000002</v>
      </c>
      <c r="G446" s="104">
        <v>0.153012696</v>
      </c>
      <c r="H446" s="104">
        <v>5.9850373999999998E-2</v>
      </c>
      <c r="I446" s="104">
        <v>9.2609742999999994E-2</v>
      </c>
      <c r="J446" s="104">
        <v>6.9166923000000005E-2</v>
      </c>
      <c r="K446" s="104">
        <v>0.13670272999999999</v>
      </c>
      <c r="L446" s="104">
        <v>7.7896064000000001E-2</v>
      </c>
      <c r="M446" s="104">
        <v>0.15004055199999999</v>
      </c>
      <c r="N446" s="104">
        <v>9.5157926000000004E-2</v>
      </c>
      <c r="O446" s="104">
        <v>0</v>
      </c>
      <c r="P446" s="104">
        <v>0</v>
      </c>
      <c r="Q446" s="104">
        <v>0</v>
      </c>
      <c r="R446" s="104">
        <v>0</v>
      </c>
      <c r="S446" s="104">
        <v>0</v>
      </c>
      <c r="T446" s="104">
        <v>0</v>
      </c>
      <c r="U446" s="104">
        <v>0</v>
      </c>
      <c r="V446" s="104">
        <v>0</v>
      </c>
      <c r="W446" s="104">
        <v>0</v>
      </c>
      <c r="X446" s="104">
        <v>0</v>
      </c>
      <c r="Y446" s="104">
        <v>0</v>
      </c>
      <c r="Z446" s="104">
        <v>0</v>
      </c>
      <c r="AA446" s="104" t="s">
        <v>319</v>
      </c>
      <c r="AB446" s="104" t="s">
        <v>417</v>
      </c>
      <c r="AC446" s="104" t="s">
        <v>440</v>
      </c>
      <c r="AD446" s="104" t="s">
        <v>441</v>
      </c>
      <c r="AE446" s="104" t="s">
        <v>442</v>
      </c>
      <c r="AF446" s="104" t="s">
        <v>443</v>
      </c>
      <c r="AG446" s="104" t="s">
        <v>325</v>
      </c>
    </row>
    <row r="447" spans="1:33">
      <c r="A447" s="104" t="s">
        <v>523</v>
      </c>
      <c r="B447" s="104" t="s">
        <v>1714</v>
      </c>
      <c r="C447" s="104">
        <v>5.8332584999999999E-2</v>
      </c>
      <c r="D447" s="104">
        <v>8.9545555999999998E-2</v>
      </c>
      <c r="E447" s="104">
        <v>6.1067268000000001E-2</v>
      </c>
      <c r="F447" s="104">
        <v>6.4892927000000003E-2</v>
      </c>
      <c r="G447" s="104">
        <v>1.2406435E-2</v>
      </c>
      <c r="H447" s="104">
        <v>0</v>
      </c>
      <c r="I447" s="104">
        <v>4.630487E-3</v>
      </c>
      <c r="J447" s="104">
        <v>4.9953889000000001E-2</v>
      </c>
      <c r="K447" s="104">
        <v>2.3434753999999999E-2</v>
      </c>
      <c r="L447" s="104">
        <v>5.9349381999999999E-2</v>
      </c>
      <c r="M447" s="104">
        <v>4.8661799999999998E-2</v>
      </c>
      <c r="N447" s="104">
        <v>2.9279362E-2</v>
      </c>
      <c r="O447" s="104">
        <v>1.7181534190000001</v>
      </c>
      <c r="P447" s="104">
        <v>0.129522108</v>
      </c>
      <c r="Q447" s="104">
        <v>0.90122858100000003</v>
      </c>
      <c r="R447" s="104">
        <v>0.124837951</v>
      </c>
      <c r="S447" s="104">
        <v>0</v>
      </c>
      <c r="T447" s="104">
        <v>0</v>
      </c>
      <c r="U447" s="104">
        <v>0</v>
      </c>
      <c r="V447" s="104">
        <v>3.8339149999999998E-3</v>
      </c>
      <c r="W447" s="104">
        <v>0</v>
      </c>
      <c r="X447" s="104">
        <v>0</v>
      </c>
      <c r="Y447" s="104">
        <v>0</v>
      </c>
      <c r="Z447" s="104">
        <v>0</v>
      </c>
      <c r="AA447" s="104" t="s">
        <v>319</v>
      </c>
      <c r="AB447" s="104" t="s">
        <v>320</v>
      </c>
      <c r="AC447" s="104" t="s">
        <v>321</v>
      </c>
      <c r="AD447" s="104" t="s">
        <v>322</v>
      </c>
      <c r="AE447" s="104" t="s">
        <v>323</v>
      </c>
      <c r="AF447" s="104" t="s">
        <v>324</v>
      </c>
      <c r="AG447" s="104"/>
    </row>
    <row r="448" spans="1:33">
      <c r="A448" s="104" t="s">
        <v>541</v>
      </c>
      <c r="B448" s="104" t="s">
        <v>1715</v>
      </c>
      <c r="C448" s="104">
        <v>6.7306828999999999E-2</v>
      </c>
      <c r="D448" s="104">
        <v>3.3579584000000003E-2</v>
      </c>
      <c r="E448" s="104">
        <v>6.5764749999999997E-2</v>
      </c>
      <c r="F448" s="104">
        <v>3.8935756000000002E-2</v>
      </c>
      <c r="G448" s="104">
        <v>8.2709570000000007E-3</v>
      </c>
      <c r="H448" s="104">
        <v>0</v>
      </c>
      <c r="I448" s="104">
        <v>4.630487E-3</v>
      </c>
      <c r="J448" s="104">
        <v>0</v>
      </c>
      <c r="K448" s="104">
        <v>3.9057919999999999E-3</v>
      </c>
      <c r="L448" s="104">
        <v>0</v>
      </c>
      <c r="M448" s="104">
        <v>0</v>
      </c>
      <c r="N448" s="104">
        <v>3.6599200000000001E-3</v>
      </c>
      <c r="O448" s="104">
        <v>0</v>
      </c>
      <c r="P448" s="104">
        <v>0</v>
      </c>
      <c r="Q448" s="104">
        <v>0</v>
      </c>
      <c r="R448" s="104">
        <v>0</v>
      </c>
      <c r="S448" s="104">
        <v>0</v>
      </c>
      <c r="T448" s="104">
        <v>0</v>
      </c>
      <c r="U448" s="104">
        <v>0</v>
      </c>
      <c r="V448" s="104">
        <v>0</v>
      </c>
      <c r="W448" s="104">
        <v>0</v>
      </c>
      <c r="X448" s="104">
        <v>0</v>
      </c>
      <c r="Y448" s="104">
        <v>0</v>
      </c>
      <c r="Z448" s="104">
        <v>0</v>
      </c>
      <c r="AA448" s="104" t="s">
        <v>319</v>
      </c>
      <c r="AB448" s="104" t="s">
        <v>472</v>
      </c>
      <c r="AC448" s="104" t="s">
        <v>473</v>
      </c>
      <c r="AD448" s="104" t="s">
        <v>474</v>
      </c>
      <c r="AE448" s="104" t="s">
        <v>519</v>
      </c>
      <c r="AF448" s="104" t="s">
        <v>542</v>
      </c>
      <c r="AG448" s="104"/>
    </row>
    <row r="449" spans="1:33">
      <c r="A449" s="104" t="s">
        <v>492</v>
      </c>
      <c r="B449" s="104" t="s">
        <v>1716</v>
      </c>
      <c r="C449" s="104">
        <v>0</v>
      </c>
      <c r="D449" s="104">
        <v>5.596597E-3</v>
      </c>
      <c r="E449" s="104">
        <v>0</v>
      </c>
      <c r="F449" s="104">
        <v>0</v>
      </c>
      <c r="G449" s="104">
        <v>0.71130226200000002</v>
      </c>
      <c r="H449" s="104">
        <v>1.2867830419999999</v>
      </c>
      <c r="I449" s="104">
        <v>0.60196332699999999</v>
      </c>
      <c r="J449" s="104">
        <v>1.098985552</v>
      </c>
      <c r="K449" s="104">
        <v>0.62492676599999997</v>
      </c>
      <c r="L449" s="104">
        <v>0.43028302200000001</v>
      </c>
      <c r="M449" s="104">
        <v>0.43390105400000001</v>
      </c>
      <c r="N449" s="104">
        <v>0.53800827100000004</v>
      </c>
      <c r="O449" s="104">
        <v>3.9048940999999997E-2</v>
      </c>
      <c r="P449" s="104">
        <v>0</v>
      </c>
      <c r="Q449" s="104">
        <v>8.0827675000000002E-2</v>
      </c>
      <c r="R449" s="104">
        <v>4.8014599999999996E-3</v>
      </c>
      <c r="S449" s="104">
        <v>2.3874326000000001E-2</v>
      </c>
      <c r="T449" s="104">
        <v>2.5728988000000001E-2</v>
      </c>
      <c r="U449" s="104">
        <v>4.2058039999999998E-2</v>
      </c>
      <c r="V449" s="104">
        <v>1.9169574000000002E-2</v>
      </c>
      <c r="W449" s="104">
        <v>0</v>
      </c>
      <c r="X449" s="104">
        <v>0</v>
      </c>
      <c r="Y449" s="104">
        <v>0</v>
      </c>
      <c r="Z449" s="104">
        <v>0</v>
      </c>
      <c r="AA449" s="104" t="s">
        <v>319</v>
      </c>
      <c r="AB449" s="104" t="s">
        <v>327</v>
      </c>
      <c r="AC449" s="104" t="s">
        <v>328</v>
      </c>
      <c r="AD449" s="104" t="s">
        <v>329</v>
      </c>
      <c r="AE449" s="104" t="s">
        <v>330</v>
      </c>
      <c r="AF449" s="104" t="s">
        <v>331</v>
      </c>
      <c r="AG449" s="104" t="s">
        <v>325</v>
      </c>
    </row>
    <row r="450" spans="1:33">
      <c r="A450" s="104" t="s">
        <v>511</v>
      </c>
      <c r="B450" s="104" t="s">
        <v>1717</v>
      </c>
      <c r="C450" s="104">
        <v>0.83460468499999996</v>
      </c>
      <c r="D450" s="104">
        <v>0.98500111899999998</v>
      </c>
      <c r="E450" s="104">
        <v>0.98647125099999999</v>
      </c>
      <c r="F450" s="104">
        <v>0.75275794900000004</v>
      </c>
      <c r="G450" s="104">
        <v>0.11992887000000001</v>
      </c>
      <c r="H450" s="104">
        <v>5.4862843000000001E-2</v>
      </c>
      <c r="I450" s="104">
        <v>6.4826819999999993E-2</v>
      </c>
      <c r="J450" s="104">
        <v>8.0694742999999999E-2</v>
      </c>
      <c r="K450" s="104">
        <v>0.105456392</v>
      </c>
      <c r="L450" s="104">
        <v>0.16321080199999999</v>
      </c>
      <c r="M450" s="104">
        <v>6.4882401000000006E-2</v>
      </c>
      <c r="N450" s="104">
        <v>0.131757128</v>
      </c>
      <c r="O450" s="104">
        <v>0</v>
      </c>
      <c r="P450" s="104">
        <v>0</v>
      </c>
      <c r="Q450" s="104">
        <v>0</v>
      </c>
      <c r="R450" s="104">
        <v>0</v>
      </c>
      <c r="S450" s="104">
        <v>0</v>
      </c>
      <c r="T450" s="104">
        <v>0</v>
      </c>
      <c r="U450" s="104">
        <v>0</v>
      </c>
      <c r="V450" s="104">
        <v>0</v>
      </c>
      <c r="W450" s="104">
        <v>0</v>
      </c>
      <c r="X450" s="104">
        <v>0</v>
      </c>
      <c r="Y450" s="104">
        <v>0</v>
      </c>
      <c r="Z450" s="104">
        <v>0</v>
      </c>
      <c r="AA450" s="104" t="s">
        <v>319</v>
      </c>
      <c r="AB450" s="104" t="s">
        <v>417</v>
      </c>
      <c r="AC450" s="104" t="s">
        <v>418</v>
      </c>
      <c r="AD450" s="104" t="s">
        <v>512</v>
      </c>
      <c r="AE450" s="104" t="s">
        <v>513</v>
      </c>
      <c r="AF450" s="104" t="s">
        <v>514</v>
      </c>
      <c r="AG450" s="104" t="s">
        <v>325</v>
      </c>
    </row>
    <row r="451" spans="1:33">
      <c r="A451" s="104" t="s">
        <v>1208</v>
      </c>
      <c r="B451" s="104" t="s">
        <v>1718</v>
      </c>
      <c r="C451" s="104">
        <v>0</v>
      </c>
      <c r="D451" s="104">
        <v>0</v>
      </c>
      <c r="E451" s="104">
        <v>0</v>
      </c>
      <c r="F451" s="104">
        <v>0</v>
      </c>
      <c r="G451" s="104">
        <v>0</v>
      </c>
      <c r="H451" s="104">
        <v>0</v>
      </c>
      <c r="I451" s="104">
        <v>0</v>
      </c>
      <c r="J451" s="104">
        <v>0</v>
      </c>
      <c r="K451" s="104">
        <v>0</v>
      </c>
      <c r="L451" s="104">
        <v>0</v>
      </c>
      <c r="M451" s="104">
        <v>0</v>
      </c>
      <c r="N451" s="104">
        <v>0</v>
      </c>
      <c r="O451" s="104">
        <v>0</v>
      </c>
      <c r="P451" s="104">
        <v>0</v>
      </c>
      <c r="Q451" s="104">
        <v>0</v>
      </c>
      <c r="R451" s="104">
        <v>0</v>
      </c>
      <c r="S451" s="104">
        <v>0</v>
      </c>
      <c r="T451" s="104">
        <v>0</v>
      </c>
      <c r="U451" s="104">
        <v>0</v>
      </c>
      <c r="V451" s="104">
        <v>0</v>
      </c>
      <c r="W451" s="104">
        <v>0</v>
      </c>
      <c r="X451" s="104">
        <v>0</v>
      </c>
      <c r="Y451" s="104">
        <v>0</v>
      </c>
      <c r="Z451" s="104">
        <v>0</v>
      </c>
      <c r="AA451" s="104" t="s">
        <v>319</v>
      </c>
      <c r="AB451" s="104" t="s">
        <v>435</v>
      </c>
      <c r="AC451" s="104" t="s">
        <v>436</v>
      </c>
      <c r="AD451" s="104" t="s">
        <v>773</v>
      </c>
      <c r="AE451" s="104" t="s">
        <v>481</v>
      </c>
      <c r="AF451" s="104" t="s">
        <v>476</v>
      </c>
      <c r="AG451" s="104" t="s">
        <v>325</v>
      </c>
    </row>
    <row r="452" spans="1:33">
      <c r="A452" s="104" t="s">
        <v>352</v>
      </c>
      <c r="B452" s="104" t="s">
        <v>1719</v>
      </c>
      <c r="C452" s="104">
        <v>1.7948487999999999E-2</v>
      </c>
      <c r="D452" s="104">
        <v>2.7982986000000001E-2</v>
      </c>
      <c r="E452" s="104">
        <v>3.7579857000000001E-2</v>
      </c>
      <c r="F452" s="104">
        <v>1.2978585000000001E-2</v>
      </c>
      <c r="G452" s="104">
        <v>10.5041148</v>
      </c>
      <c r="H452" s="104">
        <v>18.339152120000001</v>
      </c>
      <c r="I452" s="104">
        <v>6.8160770509999997</v>
      </c>
      <c r="J452" s="104">
        <v>15.36274208</v>
      </c>
      <c r="K452" s="104">
        <v>5.3157833070000002</v>
      </c>
      <c r="L452" s="104">
        <v>5.9423569120000002</v>
      </c>
      <c r="M452" s="104">
        <v>5.3974047040000004</v>
      </c>
      <c r="N452" s="104">
        <v>5.8339128210000002</v>
      </c>
      <c r="O452" s="104">
        <v>8.6775429999999994E-3</v>
      </c>
      <c r="P452" s="104">
        <v>0</v>
      </c>
      <c r="Q452" s="104">
        <v>4.0413840000000003E-3</v>
      </c>
      <c r="R452" s="104">
        <v>0</v>
      </c>
      <c r="S452" s="104">
        <v>1.222365468</v>
      </c>
      <c r="T452" s="104">
        <v>1.1706689539999999</v>
      </c>
      <c r="U452" s="104">
        <v>0.85518014899999995</v>
      </c>
      <c r="V452" s="104">
        <v>0.85879691800000002</v>
      </c>
      <c r="W452" s="104">
        <v>0</v>
      </c>
      <c r="X452" s="104">
        <v>0</v>
      </c>
      <c r="Y452" s="104">
        <v>0</v>
      </c>
      <c r="Z452" s="104">
        <v>0</v>
      </c>
      <c r="AA452" s="104" t="s">
        <v>319</v>
      </c>
      <c r="AB452" s="104" t="s">
        <v>327</v>
      </c>
      <c r="AC452" s="104" t="s">
        <v>328</v>
      </c>
      <c r="AD452" s="104" t="s">
        <v>329</v>
      </c>
      <c r="AE452" s="104" t="s">
        <v>330</v>
      </c>
      <c r="AF452" s="104" t="s">
        <v>331</v>
      </c>
      <c r="AG452" s="104" t="s">
        <v>325</v>
      </c>
    </row>
    <row r="453" spans="1:33">
      <c r="A453" s="104" t="s">
        <v>521</v>
      </c>
      <c r="B453" s="104" t="s">
        <v>1720</v>
      </c>
      <c r="C453" s="104">
        <v>0</v>
      </c>
      <c r="D453" s="104">
        <v>0</v>
      </c>
      <c r="E453" s="104">
        <v>0</v>
      </c>
      <c r="F453" s="104">
        <v>0</v>
      </c>
      <c r="G453" s="104">
        <v>8.2709570000000007E-3</v>
      </c>
      <c r="H453" s="104">
        <v>5.4862843000000001E-2</v>
      </c>
      <c r="I453" s="104">
        <v>0</v>
      </c>
      <c r="J453" s="104">
        <v>7.6852140000000001E-3</v>
      </c>
      <c r="K453" s="104">
        <v>0</v>
      </c>
      <c r="L453" s="104">
        <v>0</v>
      </c>
      <c r="M453" s="104">
        <v>4.0551500000000004E-3</v>
      </c>
      <c r="N453" s="104">
        <v>0</v>
      </c>
      <c r="O453" s="104">
        <v>0</v>
      </c>
      <c r="P453" s="104">
        <v>0</v>
      </c>
      <c r="Q453" s="104">
        <v>0</v>
      </c>
      <c r="R453" s="104">
        <v>0</v>
      </c>
      <c r="S453" s="104">
        <v>0</v>
      </c>
      <c r="T453" s="104">
        <v>0</v>
      </c>
      <c r="U453" s="104">
        <v>0</v>
      </c>
      <c r="V453" s="104">
        <v>0</v>
      </c>
      <c r="W453" s="104">
        <v>2.9047397570000002</v>
      </c>
      <c r="X453" s="104">
        <v>0.33181976899999999</v>
      </c>
      <c r="Y453" s="104">
        <v>0.47274012500000001</v>
      </c>
      <c r="Z453" s="104">
        <v>0.15200965699999999</v>
      </c>
      <c r="AA453" s="104" t="s">
        <v>319</v>
      </c>
      <c r="AB453" s="104" t="s">
        <v>320</v>
      </c>
      <c r="AC453" s="104" t="s">
        <v>354</v>
      </c>
      <c r="AD453" s="104" t="s">
        <v>355</v>
      </c>
      <c r="AE453" s="104" t="s">
        <v>368</v>
      </c>
      <c r="AF453" s="104" t="s">
        <v>369</v>
      </c>
      <c r="AG453" s="104" t="s">
        <v>522</v>
      </c>
    </row>
    <row r="454" spans="1:33">
      <c r="A454" s="104" t="s">
        <v>543</v>
      </c>
      <c r="B454" s="104" t="s">
        <v>1721</v>
      </c>
      <c r="C454" s="104">
        <v>0</v>
      </c>
      <c r="D454" s="104">
        <v>5.596597E-3</v>
      </c>
      <c r="E454" s="104">
        <v>0</v>
      </c>
      <c r="F454" s="104">
        <v>1.2978585000000001E-2</v>
      </c>
      <c r="G454" s="104">
        <v>4.1354779999999997E-3</v>
      </c>
      <c r="H454" s="104">
        <v>0</v>
      </c>
      <c r="I454" s="104">
        <v>0</v>
      </c>
      <c r="J454" s="104">
        <v>0</v>
      </c>
      <c r="K454" s="104">
        <v>3.9057919999999999E-3</v>
      </c>
      <c r="L454" s="104">
        <v>0</v>
      </c>
      <c r="M454" s="104">
        <v>4.0551500000000004E-3</v>
      </c>
      <c r="N454" s="104">
        <v>0</v>
      </c>
      <c r="O454" s="104">
        <v>0</v>
      </c>
      <c r="P454" s="104">
        <v>0</v>
      </c>
      <c r="Q454" s="104">
        <v>0</v>
      </c>
      <c r="R454" s="104">
        <v>0</v>
      </c>
      <c r="S454" s="104">
        <v>9.5497299999999993E-3</v>
      </c>
      <c r="T454" s="104">
        <v>0</v>
      </c>
      <c r="U454" s="104">
        <v>0</v>
      </c>
      <c r="V454" s="104">
        <v>0</v>
      </c>
      <c r="W454" s="104">
        <v>0</v>
      </c>
      <c r="X454" s="104">
        <v>0</v>
      </c>
      <c r="Y454" s="104">
        <v>0</v>
      </c>
      <c r="Z454" s="104">
        <v>0</v>
      </c>
      <c r="AA454" s="104" t="s">
        <v>319</v>
      </c>
      <c r="AB454" s="104" t="s">
        <v>503</v>
      </c>
      <c r="AC454" s="104" t="s">
        <v>504</v>
      </c>
      <c r="AD454" s="104" t="s">
        <v>505</v>
      </c>
      <c r="AE454" s="104" t="s">
        <v>506</v>
      </c>
      <c r="AF454" s="104" t="s">
        <v>544</v>
      </c>
      <c r="AG454" s="104" t="s">
        <v>325</v>
      </c>
    </row>
    <row r="455" spans="1:33">
      <c r="A455" s="104" t="s">
        <v>563</v>
      </c>
      <c r="B455" s="104" t="s">
        <v>1722</v>
      </c>
      <c r="C455" s="104">
        <v>0.10769092700000001</v>
      </c>
      <c r="D455" s="104">
        <v>0.13431833400000001</v>
      </c>
      <c r="E455" s="104">
        <v>7.5159714000000002E-2</v>
      </c>
      <c r="F455" s="104">
        <v>0.103828683</v>
      </c>
      <c r="G455" s="104">
        <v>5.7896695999999997E-2</v>
      </c>
      <c r="H455" s="104">
        <v>2.4937655999999999E-2</v>
      </c>
      <c r="I455" s="104">
        <v>1.3891461000000001E-2</v>
      </c>
      <c r="J455" s="104">
        <v>4.9953889000000001E-2</v>
      </c>
      <c r="K455" s="104">
        <v>5.0775300000000002E-2</v>
      </c>
      <c r="L455" s="104">
        <v>6.3058718999999999E-2</v>
      </c>
      <c r="M455" s="104">
        <v>4.0551499999999997E-2</v>
      </c>
      <c r="N455" s="104">
        <v>4.3919042999999998E-2</v>
      </c>
      <c r="O455" s="104">
        <v>0</v>
      </c>
      <c r="P455" s="104">
        <v>0</v>
      </c>
      <c r="Q455" s="104">
        <v>0</v>
      </c>
      <c r="R455" s="104">
        <v>0</v>
      </c>
      <c r="S455" s="104">
        <v>0</v>
      </c>
      <c r="T455" s="104">
        <v>0</v>
      </c>
      <c r="U455" s="104">
        <v>0</v>
      </c>
      <c r="V455" s="104">
        <v>0</v>
      </c>
      <c r="W455" s="104">
        <v>0</v>
      </c>
      <c r="X455" s="104">
        <v>0</v>
      </c>
      <c r="Y455" s="104">
        <v>0</v>
      </c>
      <c r="Z455" s="104">
        <v>0</v>
      </c>
      <c r="AA455" s="104" t="s">
        <v>319</v>
      </c>
      <c r="AB455" s="104" t="s">
        <v>320</v>
      </c>
      <c r="AC455" s="104" t="s">
        <v>354</v>
      </c>
      <c r="AD455" s="104" t="s">
        <v>355</v>
      </c>
      <c r="AE455" s="104" t="s">
        <v>564</v>
      </c>
      <c r="AF455" s="104" t="s">
        <v>565</v>
      </c>
      <c r="AG455" s="104" t="s">
        <v>325</v>
      </c>
    </row>
    <row r="456" spans="1:33">
      <c r="A456" s="104" t="s">
        <v>467</v>
      </c>
      <c r="B456" s="104" t="s">
        <v>1723</v>
      </c>
      <c r="C456" s="104">
        <v>0.91986000199999995</v>
      </c>
      <c r="D456" s="104">
        <v>1.1081262590000001</v>
      </c>
      <c r="E456" s="104">
        <v>0.96298384100000001</v>
      </c>
      <c r="F456" s="104">
        <v>0.96041531499999999</v>
      </c>
      <c r="G456" s="104">
        <v>0.35565113100000001</v>
      </c>
      <c r="H456" s="104">
        <v>0.44389027399999997</v>
      </c>
      <c r="I456" s="104">
        <v>0.29635117599999999</v>
      </c>
      <c r="J456" s="104">
        <v>0.29588072500000001</v>
      </c>
      <c r="K456" s="104">
        <v>0.23434753699999999</v>
      </c>
      <c r="L456" s="104">
        <v>0.23368819299999999</v>
      </c>
      <c r="M456" s="104">
        <v>0.25547445299999999</v>
      </c>
      <c r="N456" s="104">
        <v>0.245214654</v>
      </c>
      <c r="O456" s="104">
        <v>4.3387713000000001E-2</v>
      </c>
      <c r="P456" s="104">
        <v>3.1263957000000002E-2</v>
      </c>
      <c r="Q456" s="104">
        <v>8.0827680000000006E-3</v>
      </c>
      <c r="R456" s="104">
        <v>2.4007298E-2</v>
      </c>
      <c r="S456" s="104">
        <v>0</v>
      </c>
      <c r="T456" s="104">
        <v>0</v>
      </c>
      <c r="U456" s="104">
        <v>1.4019347E-2</v>
      </c>
      <c r="V456" s="104">
        <v>1.9169574000000002E-2</v>
      </c>
      <c r="W456" s="104">
        <v>1.6912604000000001E-2</v>
      </c>
      <c r="X456" s="104">
        <v>2.1830248E-2</v>
      </c>
      <c r="Y456" s="104">
        <v>2.2090660000000002E-2</v>
      </c>
      <c r="Z456" s="104">
        <v>4.4708719999999999E-3</v>
      </c>
      <c r="AA456" s="104" t="s">
        <v>319</v>
      </c>
      <c r="AB456" s="104" t="s">
        <v>320</v>
      </c>
      <c r="AC456" s="104" t="s">
        <v>321</v>
      </c>
      <c r="AD456" s="104" t="s">
        <v>322</v>
      </c>
      <c r="AE456" s="104" t="s">
        <v>323</v>
      </c>
      <c r="AF456" s="104" t="s">
        <v>324</v>
      </c>
      <c r="AG456" s="104"/>
    </row>
    <row r="457" spans="1:33">
      <c r="A457" s="104" t="s">
        <v>607</v>
      </c>
      <c r="B457" s="104" t="s">
        <v>1724</v>
      </c>
      <c r="C457" s="104">
        <v>4.4871220000000003E-2</v>
      </c>
      <c r="D457" s="104">
        <v>2.7982986000000001E-2</v>
      </c>
      <c r="E457" s="104">
        <v>4.2277338999999997E-2</v>
      </c>
      <c r="F457" s="104">
        <v>5.1914341000000003E-2</v>
      </c>
      <c r="G457" s="104">
        <v>2.4812870000000001E-2</v>
      </c>
      <c r="H457" s="104">
        <v>2.9925186999999999E-2</v>
      </c>
      <c r="I457" s="104">
        <v>2.3152435999999998E-2</v>
      </c>
      <c r="J457" s="104">
        <v>1.9213034E-2</v>
      </c>
      <c r="K457" s="104">
        <v>2.3434753999999999E-2</v>
      </c>
      <c r="L457" s="104">
        <v>4.8221372999999998E-2</v>
      </c>
      <c r="M457" s="104">
        <v>3.2441200000000003E-2</v>
      </c>
      <c r="N457" s="104">
        <v>2.9279362E-2</v>
      </c>
      <c r="O457" s="104">
        <v>0</v>
      </c>
      <c r="P457" s="104">
        <v>0</v>
      </c>
      <c r="Q457" s="104">
        <v>0</v>
      </c>
      <c r="R457" s="104">
        <v>0</v>
      </c>
      <c r="S457" s="104">
        <v>0</v>
      </c>
      <c r="T457" s="104">
        <v>2.1440823000000001E-2</v>
      </c>
      <c r="U457" s="104">
        <v>2.8038693E-2</v>
      </c>
      <c r="V457" s="104">
        <v>7.6678299999999996E-3</v>
      </c>
      <c r="W457" s="104">
        <v>0</v>
      </c>
      <c r="X457" s="104">
        <v>0</v>
      </c>
      <c r="Y457" s="104">
        <v>0</v>
      </c>
      <c r="Z457" s="104">
        <v>0</v>
      </c>
      <c r="AA457" s="104" t="s">
        <v>389</v>
      </c>
      <c r="AB457" s="104" t="s">
        <v>390</v>
      </c>
      <c r="AC457" s="104" t="s">
        <v>408</v>
      </c>
      <c r="AD457" s="104" t="s">
        <v>409</v>
      </c>
      <c r="AE457" s="104" t="s">
        <v>410</v>
      </c>
      <c r="AF457" s="104" t="s">
        <v>608</v>
      </c>
      <c r="AG457" s="104" t="s">
        <v>325</v>
      </c>
    </row>
    <row r="458" spans="1:33">
      <c r="A458" s="104" t="s">
        <v>591</v>
      </c>
      <c r="B458" s="104" t="s">
        <v>1725</v>
      </c>
      <c r="C458" s="104">
        <v>8.9742439999999993E-3</v>
      </c>
      <c r="D458" s="104">
        <v>2.2386389E-2</v>
      </c>
      <c r="E458" s="104">
        <v>3.2882374999999998E-2</v>
      </c>
      <c r="F458" s="104">
        <v>3.8935756000000002E-2</v>
      </c>
      <c r="G458" s="104">
        <v>0</v>
      </c>
      <c r="H458" s="104">
        <v>4.9875309999999999E-3</v>
      </c>
      <c r="I458" s="104">
        <v>4.630487E-3</v>
      </c>
      <c r="J458" s="104">
        <v>0</v>
      </c>
      <c r="K458" s="104">
        <v>3.9057923000000001E-2</v>
      </c>
      <c r="L458" s="104">
        <v>0.126117438</v>
      </c>
      <c r="M458" s="104">
        <v>5.6772100999999998E-2</v>
      </c>
      <c r="N458" s="104">
        <v>4.7578963000000002E-2</v>
      </c>
      <c r="O458" s="104">
        <v>8.6775429999999994E-3</v>
      </c>
      <c r="P458" s="104">
        <v>8.9325589999999996E-3</v>
      </c>
      <c r="Q458" s="104">
        <v>2.0206919E-2</v>
      </c>
      <c r="R458" s="104">
        <v>1.4404379E-2</v>
      </c>
      <c r="S458" s="104">
        <v>4.7748649999999997E-3</v>
      </c>
      <c r="T458" s="104">
        <v>0</v>
      </c>
      <c r="U458" s="104">
        <v>0</v>
      </c>
      <c r="V458" s="104">
        <v>7.6678299999999996E-3</v>
      </c>
      <c r="W458" s="104">
        <v>2.5368906E-2</v>
      </c>
      <c r="X458" s="104">
        <v>2.1830248E-2</v>
      </c>
      <c r="Y458" s="104">
        <v>0</v>
      </c>
      <c r="Z458" s="104">
        <v>0</v>
      </c>
      <c r="AA458" s="104" t="s">
        <v>319</v>
      </c>
      <c r="AB458" s="104" t="s">
        <v>320</v>
      </c>
      <c r="AC458" s="104" t="s">
        <v>321</v>
      </c>
      <c r="AD458" s="104" t="s">
        <v>322</v>
      </c>
      <c r="AE458" s="104" t="s">
        <v>323</v>
      </c>
      <c r="AF458" s="104" t="s">
        <v>324</v>
      </c>
      <c r="AG458" s="104" t="s">
        <v>325</v>
      </c>
    </row>
    <row r="459" spans="1:33">
      <c r="A459" s="104" t="s">
        <v>575</v>
      </c>
      <c r="B459" s="104" t="s">
        <v>1726</v>
      </c>
      <c r="C459" s="104">
        <v>0</v>
      </c>
      <c r="D459" s="104">
        <v>0</v>
      </c>
      <c r="E459" s="104">
        <v>4.6974820000000002E-3</v>
      </c>
      <c r="F459" s="104">
        <v>0</v>
      </c>
      <c r="G459" s="104">
        <v>0</v>
      </c>
      <c r="H459" s="104">
        <v>4.9875309999999999E-3</v>
      </c>
      <c r="I459" s="104">
        <v>4.630487E-3</v>
      </c>
      <c r="J459" s="104">
        <v>0</v>
      </c>
      <c r="K459" s="104">
        <v>0</v>
      </c>
      <c r="L459" s="104">
        <v>0</v>
      </c>
      <c r="M459" s="104">
        <v>4.0551500000000004E-3</v>
      </c>
      <c r="N459" s="104">
        <v>3.6599200000000001E-3</v>
      </c>
      <c r="O459" s="104">
        <v>0</v>
      </c>
      <c r="P459" s="104">
        <v>0</v>
      </c>
      <c r="Q459" s="104">
        <v>0</v>
      </c>
      <c r="R459" s="104">
        <v>0</v>
      </c>
      <c r="S459" s="104">
        <v>0</v>
      </c>
      <c r="T459" s="104">
        <v>0</v>
      </c>
      <c r="U459" s="104">
        <v>7.0096730000000001E-3</v>
      </c>
      <c r="V459" s="104">
        <v>0</v>
      </c>
      <c r="W459" s="104">
        <v>0</v>
      </c>
      <c r="X459" s="104">
        <v>0</v>
      </c>
      <c r="Y459" s="104">
        <v>0</v>
      </c>
      <c r="Z459" s="104">
        <v>0</v>
      </c>
      <c r="AA459" s="104" t="s">
        <v>319</v>
      </c>
      <c r="AB459" s="104" t="s">
        <v>576</v>
      </c>
      <c r="AC459" s="104" t="s">
        <v>577</v>
      </c>
      <c r="AD459" s="104" t="s">
        <v>578</v>
      </c>
      <c r="AE459" s="104" t="s">
        <v>579</v>
      </c>
      <c r="AF459" s="104" t="s">
        <v>580</v>
      </c>
      <c r="AG459" s="104" t="s">
        <v>325</v>
      </c>
    </row>
    <row r="460" spans="1:33">
      <c r="A460" s="104" t="s">
        <v>1218</v>
      </c>
      <c r="B460" s="104" t="s">
        <v>1728</v>
      </c>
      <c r="C460" s="104">
        <v>0</v>
      </c>
      <c r="D460" s="104">
        <v>0</v>
      </c>
      <c r="E460" s="104">
        <v>0</v>
      </c>
      <c r="F460" s="104">
        <v>0</v>
      </c>
      <c r="G460" s="104">
        <v>0</v>
      </c>
      <c r="H460" s="104">
        <v>0</v>
      </c>
      <c r="I460" s="104">
        <v>0</v>
      </c>
      <c r="J460" s="104">
        <v>0</v>
      </c>
      <c r="K460" s="104">
        <v>0</v>
      </c>
      <c r="L460" s="104">
        <v>0</v>
      </c>
      <c r="M460" s="104">
        <v>0</v>
      </c>
      <c r="N460" s="104">
        <v>0</v>
      </c>
      <c r="O460" s="104">
        <v>0</v>
      </c>
      <c r="P460" s="104">
        <v>0</v>
      </c>
      <c r="Q460" s="104">
        <v>0</v>
      </c>
      <c r="R460" s="104">
        <v>0</v>
      </c>
      <c r="S460" s="104">
        <v>0</v>
      </c>
      <c r="T460" s="104">
        <v>0</v>
      </c>
      <c r="U460" s="104">
        <v>0</v>
      </c>
      <c r="V460" s="104">
        <v>0</v>
      </c>
      <c r="W460" s="104">
        <v>0</v>
      </c>
      <c r="X460" s="104">
        <v>0</v>
      </c>
      <c r="Y460" s="104">
        <v>0</v>
      </c>
      <c r="Z460" s="104">
        <v>0</v>
      </c>
      <c r="AA460" s="104" t="s">
        <v>319</v>
      </c>
      <c r="AB460" s="104" t="s">
        <v>333</v>
      </c>
      <c r="AC460" s="104" t="s">
        <v>334</v>
      </c>
      <c r="AD460" s="104" t="s">
        <v>335</v>
      </c>
      <c r="AE460" s="104" t="s">
        <v>485</v>
      </c>
      <c r="AF460" s="104" t="s">
        <v>1219</v>
      </c>
      <c r="AG460" s="104" t="s">
        <v>325</v>
      </c>
    </row>
    <row r="461" spans="1:33">
      <c r="A461" s="104" t="s">
        <v>459</v>
      </c>
      <c r="B461" s="104" t="s">
        <v>1727</v>
      </c>
      <c r="C461" s="104">
        <v>0.94678273400000001</v>
      </c>
      <c r="D461" s="104">
        <v>0.97940452200000006</v>
      </c>
      <c r="E461" s="104">
        <v>0.97707628700000004</v>
      </c>
      <c r="F461" s="104">
        <v>0.99935107099999998</v>
      </c>
      <c r="G461" s="104">
        <v>0.17782556599999999</v>
      </c>
      <c r="H461" s="104">
        <v>0.26433915200000002</v>
      </c>
      <c r="I461" s="104">
        <v>0.16669753700000001</v>
      </c>
      <c r="J461" s="104">
        <v>0.219028589</v>
      </c>
      <c r="K461" s="104">
        <v>0.16794906800000001</v>
      </c>
      <c r="L461" s="104">
        <v>0.27820022999999999</v>
      </c>
      <c r="M461" s="104">
        <v>0.17842660199999999</v>
      </c>
      <c r="N461" s="104">
        <v>0.16835633</v>
      </c>
      <c r="O461" s="104">
        <v>8.6775429999999994E-3</v>
      </c>
      <c r="P461" s="104">
        <v>1.7865117999999999E-2</v>
      </c>
      <c r="Q461" s="104">
        <v>8.0827680000000006E-3</v>
      </c>
      <c r="R461" s="104">
        <v>9.6029189999999997E-3</v>
      </c>
      <c r="S461" s="104">
        <v>4.7748649999999997E-3</v>
      </c>
      <c r="T461" s="104">
        <v>4.288165E-3</v>
      </c>
      <c r="U461" s="104">
        <v>2.1029019999999999E-2</v>
      </c>
      <c r="V461" s="104">
        <v>3.8339149999999998E-3</v>
      </c>
      <c r="W461" s="104">
        <v>0</v>
      </c>
      <c r="X461" s="104">
        <v>4.3660499999999998E-3</v>
      </c>
      <c r="Y461" s="104">
        <v>3.0926924000000001E-2</v>
      </c>
      <c r="Z461" s="104">
        <v>8.9417449999999992E-3</v>
      </c>
      <c r="AA461" s="104" t="s">
        <v>319</v>
      </c>
      <c r="AB461" s="104" t="s">
        <v>320</v>
      </c>
      <c r="AC461" s="104" t="s">
        <v>321</v>
      </c>
      <c r="AD461" s="104" t="s">
        <v>322</v>
      </c>
      <c r="AE461" s="104" t="s">
        <v>323</v>
      </c>
      <c r="AF461" s="104" t="s">
        <v>324</v>
      </c>
      <c r="AG461" s="104" t="s">
        <v>460</v>
      </c>
    </row>
    <row r="462" spans="1:33">
      <c r="A462" s="104" t="s">
        <v>350</v>
      </c>
      <c r="B462" s="104" t="s">
        <v>1729</v>
      </c>
      <c r="C462" s="104">
        <v>30.82652787</v>
      </c>
      <c r="D462" s="104">
        <v>27.781508840000001</v>
      </c>
      <c r="E462" s="104">
        <v>29.12438933</v>
      </c>
      <c r="F462" s="104">
        <v>27.709279689999999</v>
      </c>
      <c r="G462" s="104">
        <v>0.66994747899999996</v>
      </c>
      <c r="H462" s="104">
        <v>2.9276807979999999</v>
      </c>
      <c r="I462" s="104">
        <v>4.5147249489999997</v>
      </c>
      <c r="J462" s="104">
        <v>4.3652013529999998</v>
      </c>
      <c r="K462" s="104">
        <v>2.359098543</v>
      </c>
      <c r="L462" s="104">
        <v>1.609851997</v>
      </c>
      <c r="M462" s="104">
        <v>2.6804541770000001</v>
      </c>
      <c r="N462" s="104">
        <v>1.8811989899999999</v>
      </c>
      <c r="O462" s="104">
        <v>3.0371399E-2</v>
      </c>
      <c r="P462" s="104">
        <v>3.5730236999999998E-2</v>
      </c>
      <c r="Q462" s="104">
        <v>1.6165535000000002E-2</v>
      </c>
      <c r="R462" s="104">
        <v>3.8411676999999998E-2</v>
      </c>
      <c r="S462" s="104">
        <v>2.3874326000000001E-2</v>
      </c>
      <c r="T462" s="104">
        <v>4.288165E-3</v>
      </c>
      <c r="U462" s="104">
        <v>7.0096730000000001E-3</v>
      </c>
      <c r="V462" s="104">
        <v>1.1501744E-2</v>
      </c>
      <c r="W462" s="104">
        <v>4.6509661000000001E-2</v>
      </c>
      <c r="X462" s="104">
        <v>7.4222842999999997E-2</v>
      </c>
      <c r="Y462" s="104">
        <v>1.3254396E-2</v>
      </c>
      <c r="Z462" s="104">
        <v>3.1296105999999997E-2</v>
      </c>
      <c r="AA462" s="104" t="s">
        <v>319</v>
      </c>
      <c r="AB462" s="104" t="s">
        <v>320</v>
      </c>
      <c r="AC462" s="104" t="s">
        <v>321</v>
      </c>
      <c r="AD462" s="104" t="s">
        <v>322</v>
      </c>
      <c r="AE462" s="104" t="s">
        <v>323</v>
      </c>
      <c r="AF462" s="104" t="s">
        <v>324</v>
      </c>
      <c r="AG462" s="104" t="s">
        <v>325</v>
      </c>
    </row>
    <row r="463" spans="1:33">
      <c r="A463" s="104" t="s">
        <v>496</v>
      </c>
      <c r="B463" s="104" t="s">
        <v>1730</v>
      </c>
      <c r="C463" s="104">
        <v>0.40832809799999997</v>
      </c>
      <c r="D463" s="104">
        <v>0.40295500299999998</v>
      </c>
      <c r="E463" s="104">
        <v>0.44626080400000001</v>
      </c>
      <c r="F463" s="104">
        <v>0.76573653500000005</v>
      </c>
      <c r="G463" s="104">
        <v>0.11992887000000001</v>
      </c>
      <c r="H463" s="104">
        <v>7.9800498999999997E-2</v>
      </c>
      <c r="I463" s="104">
        <v>4.6304870999999997E-2</v>
      </c>
      <c r="J463" s="104">
        <v>6.5324315999999993E-2</v>
      </c>
      <c r="K463" s="104">
        <v>0.144514315</v>
      </c>
      <c r="L463" s="104">
        <v>0.118698765</v>
      </c>
      <c r="M463" s="104">
        <v>0.113544201</v>
      </c>
      <c r="N463" s="104">
        <v>0.117117447</v>
      </c>
      <c r="O463" s="104">
        <v>0</v>
      </c>
      <c r="P463" s="104">
        <v>0</v>
      </c>
      <c r="Q463" s="104">
        <v>0</v>
      </c>
      <c r="R463" s="104">
        <v>0</v>
      </c>
      <c r="S463" s="104">
        <v>0.44883731999999998</v>
      </c>
      <c r="T463" s="104">
        <v>0.44168096099999998</v>
      </c>
      <c r="U463" s="104">
        <v>0.51170615399999997</v>
      </c>
      <c r="V463" s="104">
        <v>0.46390369199999998</v>
      </c>
      <c r="W463" s="104">
        <v>0</v>
      </c>
      <c r="X463" s="104">
        <v>4.3660499999999998E-3</v>
      </c>
      <c r="Y463" s="104">
        <v>4.418132E-3</v>
      </c>
      <c r="Z463" s="104">
        <v>0</v>
      </c>
      <c r="AA463" s="104" t="s">
        <v>319</v>
      </c>
      <c r="AB463" s="104" t="s">
        <v>417</v>
      </c>
      <c r="AC463" s="104" t="s">
        <v>418</v>
      </c>
      <c r="AD463" s="104" t="s">
        <v>419</v>
      </c>
      <c r="AE463" s="104" t="s">
        <v>497</v>
      </c>
      <c r="AF463" s="104" t="s">
        <v>498</v>
      </c>
      <c r="AG463" s="104"/>
    </row>
    <row r="464" spans="1:33">
      <c r="A464" s="104" t="s">
        <v>546</v>
      </c>
      <c r="B464" s="104" t="s">
        <v>1731</v>
      </c>
      <c r="C464" s="104">
        <v>2.6922732000000001E-2</v>
      </c>
      <c r="D464" s="104">
        <v>3.3579584000000003E-2</v>
      </c>
      <c r="E464" s="104">
        <v>3.2882374999999998E-2</v>
      </c>
      <c r="F464" s="104">
        <v>2.5957171000000001E-2</v>
      </c>
      <c r="G464" s="104">
        <v>4.1354779999999997E-3</v>
      </c>
      <c r="H464" s="104">
        <v>1.4962593999999999E-2</v>
      </c>
      <c r="I464" s="104">
        <v>4.630487E-3</v>
      </c>
      <c r="J464" s="104">
        <v>2.3055641000000002E-2</v>
      </c>
      <c r="K464" s="104">
        <v>0</v>
      </c>
      <c r="L464" s="104">
        <v>1.1128008999999999E-2</v>
      </c>
      <c r="M464" s="104">
        <v>8.1103000000000008E-3</v>
      </c>
      <c r="N464" s="104">
        <v>1.0979760999999999E-2</v>
      </c>
      <c r="O464" s="104">
        <v>0</v>
      </c>
      <c r="P464" s="104">
        <v>0</v>
      </c>
      <c r="Q464" s="104">
        <v>0</v>
      </c>
      <c r="R464" s="104">
        <v>0</v>
      </c>
      <c r="S464" s="104">
        <v>1.9099459999999999E-2</v>
      </c>
      <c r="T464" s="104">
        <v>1.2864494000000001E-2</v>
      </c>
      <c r="U464" s="104">
        <v>2.1029019999999999E-2</v>
      </c>
      <c r="V464" s="104">
        <v>2.3003488999999998E-2</v>
      </c>
      <c r="W464" s="104">
        <v>0</v>
      </c>
      <c r="X464" s="104">
        <v>0</v>
      </c>
      <c r="Y464" s="104">
        <v>4.418132E-3</v>
      </c>
      <c r="Z464" s="104">
        <v>0</v>
      </c>
      <c r="AA464" s="104" t="s">
        <v>319</v>
      </c>
      <c r="AB464" s="104" t="s">
        <v>320</v>
      </c>
      <c r="AC464" s="104" t="s">
        <v>321</v>
      </c>
      <c r="AD464" s="104" t="s">
        <v>322</v>
      </c>
      <c r="AE464" s="104" t="s">
        <v>547</v>
      </c>
      <c r="AF464" s="104" t="s">
        <v>548</v>
      </c>
      <c r="AG464" s="104"/>
    </row>
    <row r="465" spans="1:33">
      <c r="A465" s="104" t="s">
        <v>489</v>
      </c>
      <c r="B465" s="104" t="s">
        <v>1732</v>
      </c>
      <c r="C465" s="104">
        <v>1.005115319</v>
      </c>
      <c r="D465" s="104">
        <v>1.309603761</v>
      </c>
      <c r="E465" s="104">
        <v>1.1790680200000001</v>
      </c>
      <c r="F465" s="104">
        <v>0.99935107099999998</v>
      </c>
      <c r="G465" s="104">
        <v>0.376328522</v>
      </c>
      <c r="H465" s="104">
        <v>0.27930174600000002</v>
      </c>
      <c r="I465" s="104">
        <v>0.23152435599999999</v>
      </c>
      <c r="J465" s="104">
        <v>0.24976944400000001</v>
      </c>
      <c r="K465" s="104">
        <v>0.257782291</v>
      </c>
      <c r="L465" s="104">
        <v>0.23739753</v>
      </c>
      <c r="M465" s="104">
        <v>0.20681265200000001</v>
      </c>
      <c r="N465" s="104">
        <v>0.28181385599999997</v>
      </c>
      <c r="O465" s="104">
        <v>0</v>
      </c>
      <c r="P465" s="104">
        <v>0</v>
      </c>
      <c r="Q465" s="104">
        <v>0</v>
      </c>
      <c r="R465" s="104">
        <v>0</v>
      </c>
      <c r="S465" s="104">
        <v>0</v>
      </c>
      <c r="T465" s="104">
        <v>0</v>
      </c>
      <c r="U465" s="104">
        <v>0</v>
      </c>
      <c r="V465" s="104">
        <v>0</v>
      </c>
      <c r="W465" s="104">
        <v>0</v>
      </c>
      <c r="X465" s="104">
        <v>0</v>
      </c>
      <c r="Y465" s="104">
        <v>0</v>
      </c>
      <c r="Z465" s="104">
        <v>0</v>
      </c>
      <c r="AA465" s="104" t="s">
        <v>319</v>
      </c>
      <c r="AB465" s="104" t="s">
        <v>417</v>
      </c>
      <c r="AC465" s="104" t="s">
        <v>440</v>
      </c>
      <c r="AD465" s="104" t="s">
        <v>441</v>
      </c>
      <c r="AE465" s="104" t="s">
        <v>442</v>
      </c>
      <c r="AF465" s="104" t="s">
        <v>443</v>
      </c>
      <c r="AG465" s="104" t="s">
        <v>325</v>
      </c>
    </row>
    <row r="466" spans="1:33">
      <c r="A466" s="104" t="s">
        <v>552</v>
      </c>
      <c r="B466" s="104" t="s">
        <v>1733</v>
      </c>
      <c r="C466" s="104">
        <v>5.3845464000000003E-2</v>
      </c>
      <c r="D466" s="104">
        <v>2.7982986000000001E-2</v>
      </c>
      <c r="E466" s="104">
        <v>5.1672304000000002E-2</v>
      </c>
      <c r="F466" s="104">
        <v>5.1914341000000003E-2</v>
      </c>
      <c r="G466" s="104">
        <v>5.7896695999999997E-2</v>
      </c>
      <c r="H466" s="104">
        <v>5.9850373999999998E-2</v>
      </c>
      <c r="I466" s="104">
        <v>1.3891461000000001E-2</v>
      </c>
      <c r="J466" s="104">
        <v>4.6111282000000003E-2</v>
      </c>
      <c r="K466" s="104">
        <v>7.4210053999999998E-2</v>
      </c>
      <c r="L466" s="104">
        <v>0.140954783</v>
      </c>
      <c r="M466" s="104">
        <v>4.8661799999999998E-2</v>
      </c>
      <c r="N466" s="104">
        <v>5.8558723E-2</v>
      </c>
      <c r="O466" s="104">
        <v>1.3016313999999999E-2</v>
      </c>
      <c r="P466" s="104">
        <v>2.2331397999999999E-2</v>
      </c>
      <c r="Q466" s="104">
        <v>4.0413840000000003E-3</v>
      </c>
      <c r="R466" s="104">
        <v>0</v>
      </c>
      <c r="S466" s="104">
        <v>0.40108866900000001</v>
      </c>
      <c r="T466" s="104">
        <v>0.30445969099999998</v>
      </c>
      <c r="U466" s="104">
        <v>0.46263844100000001</v>
      </c>
      <c r="V466" s="104">
        <v>0.52908024399999998</v>
      </c>
      <c r="W466" s="104">
        <v>1.2684453E-2</v>
      </c>
      <c r="X466" s="104">
        <v>4.3660499999999998E-3</v>
      </c>
      <c r="Y466" s="104">
        <v>8.8362639999999999E-3</v>
      </c>
      <c r="Z466" s="104">
        <v>4.4708719999999999E-3</v>
      </c>
      <c r="AA466" s="104" t="s">
        <v>319</v>
      </c>
      <c r="AB466" s="104" t="s">
        <v>320</v>
      </c>
      <c r="AC466" s="104" t="s">
        <v>321</v>
      </c>
      <c r="AD466" s="104" t="s">
        <v>341</v>
      </c>
      <c r="AE466" s="104" t="s">
        <v>553</v>
      </c>
      <c r="AF466" s="104" t="s">
        <v>554</v>
      </c>
      <c r="AG466" s="104"/>
    </row>
    <row r="467" spans="1:33">
      <c r="A467" s="104" t="s">
        <v>524</v>
      </c>
      <c r="B467" s="104" t="s">
        <v>1734</v>
      </c>
      <c r="C467" s="104">
        <v>8.9742439999999993E-3</v>
      </c>
      <c r="D467" s="104">
        <v>5.596597E-3</v>
      </c>
      <c r="E467" s="104">
        <v>1.8789929E-2</v>
      </c>
      <c r="F467" s="104">
        <v>3.8935756000000002E-2</v>
      </c>
      <c r="G467" s="104">
        <v>0</v>
      </c>
      <c r="H467" s="104">
        <v>0</v>
      </c>
      <c r="I467" s="104">
        <v>4.630487E-3</v>
      </c>
      <c r="J467" s="104">
        <v>0</v>
      </c>
      <c r="K467" s="104">
        <v>0</v>
      </c>
      <c r="L467" s="104">
        <v>3.7093360000000001E-3</v>
      </c>
      <c r="M467" s="104">
        <v>8.1103000000000008E-3</v>
      </c>
      <c r="N467" s="104">
        <v>7.3198400000000002E-3</v>
      </c>
      <c r="O467" s="104">
        <v>0</v>
      </c>
      <c r="P467" s="104">
        <v>0</v>
      </c>
      <c r="Q467" s="104">
        <v>0</v>
      </c>
      <c r="R467" s="104">
        <v>0</v>
      </c>
      <c r="S467" s="104">
        <v>0</v>
      </c>
      <c r="T467" s="104">
        <v>0</v>
      </c>
      <c r="U467" s="104">
        <v>0</v>
      </c>
      <c r="V467" s="104">
        <v>0</v>
      </c>
      <c r="W467" s="104">
        <v>0</v>
      </c>
      <c r="X467" s="104">
        <v>0</v>
      </c>
      <c r="Y467" s="104">
        <v>0</v>
      </c>
      <c r="Z467" s="104">
        <v>0</v>
      </c>
      <c r="AA467" s="104" t="s">
        <v>319</v>
      </c>
      <c r="AB467" s="104" t="s">
        <v>320</v>
      </c>
      <c r="AC467" s="104" t="s">
        <v>321</v>
      </c>
      <c r="AD467" s="104" t="s">
        <v>322</v>
      </c>
      <c r="AE467" s="104" t="s">
        <v>323</v>
      </c>
      <c r="AF467" s="104" t="s">
        <v>324</v>
      </c>
      <c r="AG467" s="104"/>
    </row>
    <row r="468" spans="1:33">
      <c r="A468" s="104" t="s">
        <v>603</v>
      </c>
      <c r="B468" s="104" t="s">
        <v>1735</v>
      </c>
      <c r="C468" s="104">
        <v>7.6281073000000005E-2</v>
      </c>
      <c r="D468" s="104">
        <v>3.9176180999999997E-2</v>
      </c>
      <c r="E468" s="104">
        <v>7.5159714000000002E-2</v>
      </c>
      <c r="F468" s="104">
        <v>6.4892927000000003E-2</v>
      </c>
      <c r="G468" s="104">
        <v>4.9625739000000002E-2</v>
      </c>
      <c r="H468" s="104">
        <v>4.9875309999999999E-3</v>
      </c>
      <c r="I468" s="104">
        <v>1.8521948999999999E-2</v>
      </c>
      <c r="J468" s="104">
        <v>5.7639101999999998E-2</v>
      </c>
      <c r="K468" s="104">
        <v>0.105456392</v>
      </c>
      <c r="L468" s="104">
        <v>5.5640045999999999E-2</v>
      </c>
      <c r="M468" s="104">
        <v>7.2992700999999993E-2</v>
      </c>
      <c r="N468" s="104">
        <v>3.2939282E-2</v>
      </c>
      <c r="O468" s="104">
        <v>0</v>
      </c>
      <c r="P468" s="104">
        <v>0</v>
      </c>
      <c r="Q468" s="104">
        <v>0</v>
      </c>
      <c r="R468" s="104">
        <v>0</v>
      </c>
      <c r="S468" s="104">
        <v>0.114596763</v>
      </c>
      <c r="T468" s="104">
        <v>0.19296741000000001</v>
      </c>
      <c r="U468" s="104">
        <v>0.224309547</v>
      </c>
      <c r="V468" s="104">
        <v>0.180193996</v>
      </c>
      <c r="W468" s="104">
        <v>0</v>
      </c>
      <c r="X468" s="104">
        <v>0</v>
      </c>
      <c r="Y468" s="104">
        <v>0</v>
      </c>
      <c r="Z468" s="104">
        <v>0</v>
      </c>
      <c r="AA468" s="104" t="s">
        <v>319</v>
      </c>
      <c r="AB468" s="104" t="s">
        <v>417</v>
      </c>
      <c r="AC468" s="104" t="s">
        <v>418</v>
      </c>
      <c r="AD468" s="104" t="s">
        <v>604</v>
      </c>
      <c r="AE468" s="104" t="s">
        <v>605</v>
      </c>
      <c r="AF468" s="104" t="s">
        <v>606</v>
      </c>
      <c r="AG468" s="104"/>
    </row>
    <row r="469" spans="1:33">
      <c r="A469" s="104" t="s">
        <v>518</v>
      </c>
      <c r="B469" s="104" t="s">
        <v>1736</v>
      </c>
      <c r="C469" s="104">
        <v>0.183972</v>
      </c>
      <c r="D469" s="104">
        <v>0.128721737</v>
      </c>
      <c r="E469" s="104">
        <v>0.22078166099999999</v>
      </c>
      <c r="F469" s="104">
        <v>0.14276443899999999</v>
      </c>
      <c r="G469" s="104">
        <v>8.2709570000000007E-3</v>
      </c>
      <c r="H469" s="104">
        <v>0</v>
      </c>
      <c r="I469" s="104">
        <v>4.630487E-3</v>
      </c>
      <c r="J469" s="104">
        <v>3.8426070000000001E-3</v>
      </c>
      <c r="K469" s="104">
        <v>7.8115850000000002E-3</v>
      </c>
      <c r="L469" s="104">
        <v>3.7093360000000001E-3</v>
      </c>
      <c r="M469" s="104">
        <v>4.0551500000000004E-3</v>
      </c>
      <c r="N469" s="104">
        <v>1.0979760999999999E-2</v>
      </c>
      <c r="O469" s="104">
        <v>0</v>
      </c>
      <c r="P469" s="104">
        <v>0</v>
      </c>
      <c r="Q469" s="104">
        <v>0</v>
      </c>
      <c r="R469" s="104">
        <v>0</v>
      </c>
      <c r="S469" s="104">
        <v>0</v>
      </c>
      <c r="T469" s="104">
        <v>0</v>
      </c>
      <c r="U469" s="104">
        <v>0</v>
      </c>
      <c r="V469" s="104">
        <v>0</v>
      </c>
      <c r="W469" s="104">
        <v>0</v>
      </c>
      <c r="X469" s="104">
        <v>0</v>
      </c>
      <c r="Y469" s="104">
        <v>0</v>
      </c>
      <c r="Z469" s="104">
        <v>0</v>
      </c>
      <c r="AA469" s="104" t="s">
        <v>319</v>
      </c>
      <c r="AB469" s="104" t="s">
        <v>472</v>
      </c>
      <c r="AC469" s="104" t="s">
        <v>473</v>
      </c>
      <c r="AD469" s="104" t="s">
        <v>474</v>
      </c>
      <c r="AE469" s="104" t="s">
        <v>519</v>
      </c>
      <c r="AF469" s="104" t="s">
        <v>520</v>
      </c>
      <c r="AG469" s="104" t="s">
        <v>325</v>
      </c>
    </row>
    <row r="470" spans="1:33">
      <c r="A470" s="104" t="s">
        <v>562</v>
      </c>
      <c r="B470" s="104" t="s">
        <v>1737</v>
      </c>
      <c r="C470" s="104">
        <v>6.2819707000000002E-2</v>
      </c>
      <c r="D470" s="104">
        <v>2.7982986000000001E-2</v>
      </c>
      <c r="E470" s="104">
        <v>5.6369785999999998E-2</v>
      </c>
      <c r="F470" s="104">
        <v>2.5957171000000001E-2</v>
      </c>
      <c r="G470" s="104">
        <v>0.107522435</v>
      </c>
      <c r="H470" s="104">
        <v>9.9750619999999998E-3</v>
      </c>
      <c r="I470" s="104">
        <v>2.7782923000000001E-2</v>
      </c>
      <c r="J470" s="104">
        <v>5.7639101999999998E-2</v>
      </c>
      <c r="K470" s="104">
        <v>4.2963715E-2</v>
      </c>
      <c r="L470" s="104">
        <v>1.1128008999999999E-2</v>
      </c>
      <c r="M470" s="104">
        <v>6.0827250999999999E-2</v>
      </c>
      <c r="N470" s="104">
        <v>6.9538483999999998E-2</v>
      </c>
      <c r="O470" s="104">
        <v>0</v>
      </c>
      <c r="P470" s="104">
        <v>0</v>
      </c>
      <c r="Q470" s="104">
        <v>0</v>
      </c>
      <c r="R470" s="104">
        <v>0</v>
      </c>
      <c r="S470" s="104">
        <v>0</v>
      </c>
      <c r="T470" s="104">
        <v>0</v>
      </c>
      <c r="U470" s="104">
        <v>7.0096730000000001E-3</v>
      </c>
      <c r="V470" s="104">
        <v>0</v>
      </c>
      <c r="W470" s="104">
        <v>0</v>
      </c>
      <c r="X470" s="104">
        <v>0</v>
      </c>
      <c r="Y470" s="104">
        <v>0</v>
      </c>
      <c r="Z470" s="104">
        <v>0</v>
      </c>
      <c r="AA470" s="104" t="s">
        <v>319</v>
      </c>
      <c r="AB470" s="104" t="s">
        <v>333</v>
      </c>
      <c r="AC470" s="104" t="s">
        <v>334</v>
      </c>
      <c r="AD470" s="104" t="s">
        <v>335</v>
      </c>
      <c r="AE470" s="104" t="s">
        <v>414</v>
      </c>
      <c r="AF470" s="104" t="s">
        <v>375</v>
      </c>
      <c r="AG470" s="104" t="s">
        <v>325</v>
      </c>
    </row>
    <row r="471" spans="1:33">
      <c r="A471" s="104" t="s">
        <v>584</v>
      </c>
      <c r="B471" s="104" t="s">
        <v>1738</v>
      </c>
      <c r="C471" s="104">
        <v>0</v>
      </c>
      <c r="D471" s="104">
        <v>5.596597E-3</v>
      </c>
      <c r="E471" s="104">
        <v>0</v>
      </c>
      <c r="F471" s="104">
        <v>0</v>
      </c>
      <c r="G471" s="104">
        <v>0.43836069599999999</v>
      </c>
      <c r="H471" s="104">
        <v>1.9950124999999999E-2</v>
      </c>
      <c r="I471" s="104">
        <v>0.37043896999999998</v>
      </c>
      <c r="J471" s="104">
        <v>7.6852140000000001E-3</v>
      </c>
      <c r="K471" s="104">
        <v>0.23434753699999999</v>
      </c>
      <c r="L471" s="104">
        <v>0.18546682</v>
      </c>
      <c r="M471" s="104">
        <v>0.170316302</v>
      </c>
      <c r="N471" s="104">
        <v>0.20861545200000001</v>
      </c>
      <c r="O471" s="104">
        <v>0</v>
      </c>
      <c r="P471" s="104">
        <v>0</v>
      </c>
      <c r="Q471" s="104">
        <v>0</v>
      </c>
      <c r="R471" s="104">
        <v>0</v>
      </c>
      <c r="S471" s="104">
        <v>2.8649191000000001E-2</v>
      </c>
      <c r="T471" s="104">
        <v>5.5746140999999999E-2</v>
      </c>
      <c r="U471" s="104">
        <v>5.6077386999999999E-2</v>
      </c>
      <c r="V471" s="104">
        <v>4.6006977999999997E-2</v>
      </c>
      <c r="W471" s="104">
        <v>1.2684453E-2</v>
      </c>
      <c r="X471" s="104">
        <v>1.3098149E-2</v>
      </c>
      <c r="Y471" s="104">
        <v>8.8362639999999999E-3</v>
      </c>
      <c r="Z471" s="104">
        <v>0</v>
      </c>
      <c r="AA471" s="104" t="s">
        <v>319</v>
      </c>
      <c r="AB471" s="104" t="s">
        <v>320</v>
      </c>
      <c r="AC471" s="104" t="s">
        <v>354</v>
      </c>
      <c r="AD471" s="104" t="s">
        <v>355</v>
      </c>
      <c r="AE471" s="104" t="s">
        <v>368</v>
      </c>
      <c r="AF471" s="104" t="s">
        <v>369</v>
      </c>
      <c r="AG471" s="104"/>
    </row>
    <row r="475" spans="1:33">
      <c r="E475" s="104"/>
    </row>
    <row r="476" spans="1:33">
      <c r="E476" s="104"/>
    </row>
    <row r="477" spans="1:33">
      <c r="E477" s="104"/>
    </row>
    <row r="478" spans="1:33">
      <c r="E478" s="104"/>
    </row>
  </sheetData>
  <sortState ref="A3:AG473">
    <sortCondition ref="A3:A473"/>
  </sortState>
  <mergeCells count="3">
    <mergeCell ref="C1:Z1"/>
    <mergeCell ref="AA1:AG1"/>
    <mergeCell ref="AT26:AZ3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0"/>
  <sheetViews>
    <sheetView zoomScaleNormal="100" workbookViewId="0">
      <selection activeCell="D25" sqref="D25"/>
    </sheetView>
  </sheetViews>
  <sheetFormatPr defaultRowHeight="15"/>
  <cols>
    <col min="1" max="1" width="27.42578125" customWidth="1"/>
    <col min="3" max="3" width="7.85546875" customWidth="1"/>
    <col min="4" max="4" width="2" bestFit="1" customWidth="1"/>
    <col min="5" max="5" width="6.7109375" customWidth="1"/>
    <col min="6" max="6" width="8" customWidth="1"/>
    <col min="7" max="7" width="2" bestFit="1" customWidth="1"/>
    <col min="8" max="8" width="8.7109375" customWidth="1"/>
    <col min="9" max="9" width="7.5703125" customWidth="1"/>
    <col min="10" max="10" width="2" bestFit="1" customWidth="1"/>
    <col min="11" max="11" width="7" customWidth="1"/>
  </cols>
  <sheetData>
    <row r="1" spans="1:72" ht="17.25" customHeight="1">
      <c r="A1" s="17"/>
      <c r="B1" s="361"/>
      <c r="C1" s="462" t="s">
        <v>246</v>
      </c>
      <c r="D1" s="462"/>
      <c r="E1" s="462"/>
      <c r="F1" s="461" t="s">
        <v>247</v>
      </c>
      <c r="G1" s="461"/>
      <c r="H1" s="461"/>
      <c r="I1" s="462" t="s">
        <v>245</v>
      </c>
      <c r="J1" s="462"/>
      <c r="K1" s="463"/>
      <c r="L1" s="62"/>
      <c r="M1" s="62"/>
      <c r="N1" s="62"/>
    </row>
    <row r="2" spans="1:72" s="104" customFormat="1" ht="17.25" customHeight="1">
      <c r="A2" s="439" t="s">
        <v>249</v>
      </c>
      <c r="B2" s="164"/>
      <c r="C2" s="464" t="s">
        <v>250</v>
      </c>
      <c r="D2" s="464"/>
      <c r="E2" s="464"/>
      <c r="F2" s="466" t="s">
        <v>252</v>
      </c>
      <c r="G2" s="466"/>
      <c r="H2" s="466"/>
      <c r="I2" s="464" t="s">
        <v>251</v>
      </c>
      <c r="J2" s="464"/>
      <c r="K2" s="465"/>
      <c r="L2" s="165" t="s">
        <v>151</v>
      </c>
      <c r="M2" s="62" t="s">
        <v>253</v>
      </c>
      <c r="N2" s="62"/>
    </row>
    <row r="3" spans="1:72">
      <c r="A3" s="436" t="s">
        <v>248</v>
      </c>
      <c r="B3" s="12" t="s">
        <v>148</v>
      </c>
      <c r="C3" s="34" t="s">
        <v>149</v>
      </c>
      <c r="D3" s="35" t="s">
        <v>147</v>
      </c>
      <c r="E3" s="12" t="s">
        <v>150</v>
      </c>
      <c r="F3" s="34" t="s">
        <v>149</v>
      </c>
      <c r="G3" s="35" t="s">
        <v>147</v>
      </c>
      <c r="H3" s="12" t="s">
        <v>150</v>
      </c>
      <c r="I3" s="34" t="s">
        <v>149</v>
      </c>
      <c r="J3" s="35" t="s">
        <v>147</v>
      </c>
      <c r="K3" s="445" t="s">
        <v>150</v>
      </c>
      <c r="L3" s="62"/>
      <c r="M3" s="62"/>
      <c r="N3" s="62"/>
    </row>
    <row r="4" spans="1:72">
      <c r="A4" s="25" t="s">
        <v>161</v>
      </c>
      <c r="B4" s="60"/>
      <c r="C4" s="48">
        <v>4.0466666666666669</v>
      </c>
      <c r="D4" s="38" t="s">
        <v>147</v>
      </c>
      <c r="E4" s="47">
        <v>9.865765724632504E-2</v>
      </c>
      <c r="F4" s="36">
        <v>4.0699999999999994</v>
      </c>
      <c r="G4" s="35" t="s">
        <v>147</v>
      </c>
      <c r="H4" s="47">
        <v>1.7320508075688915E-2</v>
      </c>
      <c r="I4" s="48">
        <f>F4</f>
        <v>4.0699999999999994</v>
      </c>
      <c r="J4" s="35" t="s">
        <v>147</v>
      </c>
      <c r="K4" s="446">
        <f>H4</f>
        <v>1.7320508075688915E-2</v>
      </c>
      <c r="L4" s="62"/>
      <c r="M4" s="62"/>
      <c r="N4" s="62"/>
    </row>
    <row r="5" spans="1:72">
      <c r="A5" s="25" t="s">
        <v>162</v>
      </c>
      <c r="B5" s="60" t="s">
        <v>152</v>
      </c>
      <c r="C5" s="45">
        <v>6.8476666666666661</v>
      </c>
      <c r="D5" s="40" t="s">
        <v>147</v>
      </c>
      <c r="E5" s="41">
        <v>0.19730771230069369</v>
      </c>
      <c r="F5" s="39">
        <v>8.3033333333333328</v>
      </c>
      <c r="G5" s="40" t="s">
        <v>147</v>
      </c>
      <c r="H5" s="41">
        <v>0.35134076525978819</v>
      </c>
      <c r="I5" s="45">
        <f>F5</f>
        <v>8.3033333333333328</v>
      </c>
      <c r="J5" s="40" t="s">
        <v>147</v>
      </c>
      <c r="K5" s="447">
        <f>H5</f>
        <v>0.35134076525978819</v>
      </c>
      <c r="L5" s="62"/>
      <c r="M5" s="62"/>
      <c r="N5" s="62"/>
    </row>
    <row r="6" spans="1:72">
      <c r="A6" s="363" t="s">
        <v>160</v>
      </c>
      <c r="B6" s="60"/>
      <c r="C6" s="60"/>
      <c r="D6" s="35"/>
      <c r="E6" s="60"/>
      <c r="F6" s="36"/>
      <c r="G6" s="35"/>
      <c r="H6" s="37"/>
      <c r="I6" s="60"/>
      <c r="J6" s="35"/>
      <c r="K6" s="448"/>
      <c r="L6" s="62"/>
      <c r="M6" s="62"/>
      <c r="N6" s="62"/>
    </row>
    <row r="7" spans="1:72">
      <c r="A7" s="25" t="s">
        <v>95</v>
      </c>
      <c r="B7" s="60" t="s">
        <v>153</v>
      </c>
      <c r="C7" s="45">
        <f>C8/10</f>
        <v>10.662157873021187</v>
      </c>
      <c r="D7" s="40" t="s">
        <v>147</v>
      </c>
      <c r="E7" s="41">
        <f>E8/10</f>
        <v>0.72953967403129394</v>
      </c>
      <c r="F7" s="52">
        <f>I7*0.61712</f>
        <v>6.9502081408030891</v>
      </c>
      <c r="G7" s="40" t="s">
        <v>147</v>
      </c>
      <c r="H7" s="53">
        <f>K7*0.61712</f>
        <v>0.11510882079652085</v>
      </c>
      <c r="I7" s="45">
        <f>I8/10</f>
        <v>11.262328462540655</v>
      </c>
      <c r="J7" s="40" t="s">
        <v>147</v>
      </c>
      <c r="K7" s="447">
        <f>K8/10</f>
        <v>0.18652583095106437</v>
      </c>
      <c r="L7" s="62"/>
      <c r="M7" s="62"/>
      <c r="N7" s="62"/>
    </row>
    <row r="8" spans="1:72">
      <c r="A8" s="25"/>
      <c r="B8" s="60" t="s">
        <v>15</v>
      </c>
      <c r="C8" s="44">
        <v>106.62157873021187</v>
      </c>
      <c r="D8" s="42" t="s">
        <v>147</v>
      </c>
      <c r="E8" s="43">
        <v>7.2953967403129392</v>
      </c>
      <c r="F8" s="56">
        <f>I8*0.61712</f>
        <v>69.50208140803089</v>
      </c>
      <c r="G8" s="42" t="s">
        <v>147</v>
      </c>
      <c r="H8" s="55">
        <f>K8*0.61712</f>
        <v>1.1510882079652085</v>
      </c>
      <c r="I8" s="44">
        <v>112.62328462540654</v>
      </c>
      <c r="J8" s="42" t="s">
        <v>147</v>
      </c>
      <c r="K8" s="449">
        <v>1.8652583095106436</v>
      </c>
      <c r="L8" s="62"/>
      <c r="M8" s="62"/>
      <c r="N8" s="62"/>
    </row>
    <row r="9" spans="1:72">
      <c r="A9" s="25" t="s">
        <v>97</v>
      </c>
      <c r="B9" s="60" t="s">
        <v>153</v>
      </c>
      <c r="C9" s="45">
        <f>C10/10</f>
        <v>8.7549818540534474</v>
      </c>
      <c r="D9" s="40" t="s">
        <v>147</v>
      </c>
      <c r="E9" s="41">
        <f>E10/10</f>
        <v>0.29912282083054853</v>
      </c>
      <c r="F9" s="52">
        <f>I9*0.61712</f>
        <v>6.3695948739865758</v>
      </c>
      <c r="G9" s="40" t="s">
        <v>147</v>
      </c>
      <c r="H9" s="53">
        <f>K9*0.61712</f>
        <v>0.12189281720410863</v>
      </c>
      <c r="I9" s="45">
        <f>I10/10</f>
        <v>10.32148508229611</v>
      </c>
      <c r="J9" s="40" t="s">
        <v>147</v>
      </c>
      <c r="K9" s="447">
        <f>K10/10</f>
        <v>0.19751882487054159</v>
      </c>
      <c r="L9" s="62"/>
      <c r="M9" s="62"/>
      <c r="N9" s="62"/>
      <c r="BT9" s="32">
        <f>Feedstock!F19</f>
        <v>14.267984254596055</v>
      </c>
    </row>
    <row r="10" spans="1:72">
      <c r="A10" s="25"/>
      <c r="B10" s="60" t="s">
        <v>15</v>
      </c>
      <c r="C10" s="44">
        <v>87.549818540534474</v>
      </c>
      <c r="D10" s="42" t="s">
        <v>147</v>
      </c>
      <c r="E10" s="43">
        <v>2.9912282083054853</v>
      </c>
      <c r="F10" s="52">
        <f>I10*0.61712</f>
        <v>63.695948739865756</v>
      </c>
      <c r="G10" s="40" t="s">
        <v>147</v>
      </c>
      <c r="H10" s="53">
        <f>K10*0.61712</f>
        <v>1.2189281720410863</v>
      </c>
      <c r="I10" s="44">
        <v>103.2148508229611</v>
      </c>
      <c r="J10" s="42" t="s">
        <v>147</v>
      </c>
      <c r="K10" s="449">
        <v>1.975188248705416</v>
      </c>
      <c r="L10" s="62"/>
      <c r="M10" s="62"/>
      <c r="N10" s="62"/>
    </row>
    <row r="11" spans="1:72" s="104" customFormat="1">
      <c r="A11" s="25" t="s">
        <v>223</v>
      </c>
      <c r="B11" s="60" t="s">
        <v>208</v>
      </c>
      <c r="C11" s="114">
        <f>C10/C8</f>
        <v>0.82112663855845447</v>
      </c>
      <c r="D11" s="42" t="s">
        <v>147</v>
      </c>
      <c r="E11" s="378">
        <f>SQRT((E8/C8)^2+(E10/C10)^2)*C11</f>
        <v>6.2799064628818999E-2</v>
      </c>
      <c r="F11" s="114">
        <f>F10/F8</f>
        <v>0.91646102461192991</v>
      </c>
      <c r="G11" s="42" t="s">
        <v>147</v>
      </c>
      <c r="H11" s="378">
        <f>SQRT((H8/F8)^2+(H10/F10)^2)*F11</f>
        <v>2.3194058185168554E-2</v>
      </c>
      <c r="I11" s="114">
        <f>I10/I8</f>
        <v>0.91646102461192991</v>
      </c>
      <c r="J11" s="42" t="s">
        <v>147</v>
      </c>
      <c r="K11" s="450">
        <f>SQRT((K8/I8)^2+(K10/I10)^2)*I11</f>
        <v>2.3194058185168554E-2</v>
      </c>
      <c r="L11" s="62"/>
      <c r="M11" s="62"/>
      <c r="N11" s="62"/>
    </row>
    <row r="12" spans="1:72">
      <c r="A12" s="363" t="s">
        <v>159</v>
      </c>
      <c r="B12" s="60"/>
      <c r="C12" s="60"/>
      <c r="D12" s="60"/>
      <c r="E12" s="60"/>
      <c r="F12" s="36"/>
      <c r="G12" s="60"/>
      <c r="H12" s="37"/>
      <c r="I12" s="60"/>
      <c r="J12" s="60"/>
      <c r="K12" s="448"/>
      <c r="L12" s="62"/>
      <c r="M12" s="62"/>
      <c r="N12" s="62"/>
    </row>
    <row r="13" spans="1:72">
      <c r="A13" s="25" t="s">
        <v>154</v>
      </c>
      <c r="B13" s="60" t="s">
        <v>18</v>
      </c>
      <c r="C13" s="44">
        <v>129.94999999999999</v>
      </c>
      <c r="D13" s="42" t="s">
        <v>147</v>
      </c>
      <c r="E13" s="43">
        <v>8.5559920523572206</v>
      </c>
      <c r="F13" s="56">
        <f>I13*0.61712</f>
        <v>100.80003710305223</v>
      </c>
      <c r="G13" s="42" t="s">
        <v>147</v>
      </c>
      <c r="H13" s="55">
        <f>K13*0.61712</f>
        <v>1.1303073159821444</v>
      </c>
      <c r="I13" s="44">
        <v>163.33944306302214</v>
      </c>
      <c r="J13" s="42" t="s">
        <v>147</v>
      </c>
      <c r="K13" s="449">
        <v>1.8315843206866484</v>
      </c>
      <c r="L13" s="62"/>
      <c r="M13" s="62"/>
      <c r="N13" s="62"/>
    </row>
    <row r="14" spans="1:72">
      <c r="A14" s="25" t="s">
        <v>155</v>
      </c>
      <c r="B14" s="60" t="s">
        <v>18</v>
      </c>
      <c r="C14" s="45">
        <v>63.655000000000001</v>
      </c>
      <c r="D14" s="40" t="s">
        <v>147</v>
      </c>
      <c r="E14" s="41">
        <v>0.79903066274079548</v>
      </c>
      <c r="F14" s="52">
        <f>I14*0.61712</f>
        <v>46.469135999999999</v>
      </c>
      <c r="G14" s="40" t="s">
        <v>147</v>
      </c>
      <c r="H14" s="53">
        <f>K14*0.61712</f>
        <v>0.93383123676450264</v>
      </c>
      <c r="I14" s="45">
        <v>75.3</v>
      </c>
      <c r="J14" s="40" t="s">
        <v>147</v>
      </c>
      <c r="K14" s="447">
        <v>1.5132085117392122</v>
      </c>
      <c r="L14" s="62"/>
      <c r="M14" s="62"/>
      <c r="N14" s="62"/>
    </row>
    <row r="15" spans="1:72">
      <c r="A15" s="363" t="s">
        <v>158</v>
      </c>
      <c r="B15" s="60"/>
      <c r="C15" s="60"/>
      <c r="D15" s="60"/>
      <c r="E15" s="60"/>
      <c r="F15" s="36"/>
      <c r="G15" s="60"/>
      <c r="H15" s="37"/>
      <c r="I15" s="60"/>
      <c r="J15" s="60"/>
      <c r="K15" s="448"/>
      <c r="L15" s="62"/>
      <c r="M15" s="62"/>
      <c r="N15" s="62"/>
    </row>
    <row r="16" spans="1:72">
      <c r="A16" s="25" t="s">
        <v>70</v>
      </c>
      <c r="B16" s="60" t="s">
        <v>15</v>
      </c>
      <c r="C16" s="45">
        <v>12.749078782916484</v>
      </c>
      <c r="D16" s="38" t="s">
        <v>147</v>
      </c>
      <c r="E16" s="41">
        <v>0.4928352855738164</v>
      </c>
      <c r="F16" s="52">
        <f>I16*0.61712</f>
        <v>2.9943163514648012</v>
      </c>
      <c r="G16" s="38" t="s">
        <v>147</v>
      </c>
      <c r="H16" s="53">
        <f>K16*0.61712</f>
        <v>0.24522703235114968</v>
      </c>
      <c r="I16" s="45">
        <v>4.8520812021402664</v>
      </c>
      <c r="J16" s="38" t="s">
        <v>147</v>
      </c>
      <c r="K16" s="447">
        <v>0.39737333476657649</v>
      </c>
      <c r="L16" s="62"/>
      <c r="M16" s="62"/>
      <c r="N16" s="62"/>
    </row>
    <row r="17" spans="1:14">
      <c r="A17" s="25"/>
      <c r="B17" s="60" t="s">
        <v>18</v>
      </c>
      <c r="C17" s="39">
        <f>C16*'Read me'!$U$31</f>
        <v>26.606773112173531</v>
      </c>
      <c r="D17" s="38" t="s">
        <v>147</v>
      </c>
      <c r="E17" s="41">
        <f>E16*'Read me'!$U$31</f>
        <v>1.0285258133714428</v>
      </c>
      <c r="F17" s="39">
        <f>F16*'Read me'!$U$31</f>
        <v>6.2490080378395847</v>
      </c>
      <c r="G17" s="38" t="s">
        <v>147</v>
      </c>
      <c r="H17" s="41">
        <f>H16*'Read me'!$U$31</f>
        <v>0.51177815447196451</v>
      </c>
      <c r="I17" s="39">
        <f>I16*'Read me'!$U$31</f>
        <v>10.126082508814468</v>
      </c>
      <c r="J17" s="38" t="s">
        <v>147</v>
      </c>
      <c r="K17" s="447">
        <f>K16*'Read me'!$U$31</f>
        <v>0.82930087255633356</v>
      </c>
      <c r="L17" s="62"/>
      <c r="M17" s="62"/>
      <c r="N17" s="62"/>
    </row>
    <row r="18" spans="1:14">
      <c r="A18" s="25" t="s">
        <v>156</v>
      </c>
      <c r="B18" s="60" t="s">
        <v>15</v>
      </c>
      <c r="C18" s="45">
        <v>19.684677323905806</v>
      </c>
      <c r="D18" s="38" t="s">
        <v>147</v>
      </c>
      <c r="E18" s="41">
        <v>1.2625122139301945</v>
      </c>
      <c r="F18" s="52">
        <f>I18*0.61712</f>
        <v>13.376235238683801</v>
      </c>
      <c r="G18" s="38" t="s">
        <v>147</v>
      </c>
      <c r="H18" s="53">
        <f>K18*0.61712</f>
        <v>0.1329069925153861</v>
      </c>
      <c r="I18" s="45">
        <v>21.675258035201907</v>
      </c>
      <c r="J18" s="38" t="s">
        <v>147</v>
      </c>
      <c r="K18" s="447">
        <v>0.21536652922508767</v>
      </c>
      <c r="L18" s="62"/>
      <c r="M18" s="62"/>
      <c r="N18" s="62"/>
    </row>
    <row r="19" spans="1:14">
      <c r="A19" s="25"/>
      <c r="B19" s="60" t="s">
        <v>18</v>
      </c>
      <c r="C19" s="39">
        <f>C18*'Read me'!$U$30</f>
        <v>20.996989145499526</v>
      </c>
      <c r="D19" s="38" t="s">
        <v>147</v>
      </c>
      <c r="E19" s="41">
        <f>E18*'Read me'!$U$30</f>
        <v>1.3466796948588742</v>
      </c>
      <c r="F19" s="39">
        <f>F18*'Read me'!$U$30</f>
        <v>14.267984254596055</v>
      </c>
      <c r="G19" s="38" t="s">
        <v>147</v>
      </c>
      <c r="H19" s="41">
        <f>H18*'Read me'!$U$30</f>
        <v>0.1417674586830785</v>
      </c>
      <c r="I19" s="39">
        <f>I18*'Read me'!$U$30</f>
        <v>23.1202752375487</v>
      </c>
      <c r="J19" s="38" t="s">
        <v>147</v>
      </c>
      <c r="K19" s="447">
        <f>K18*'Read me'!$U$30</f>
        <v>0.22972429784009352</v>
      </c>
      <c r="L19" s="62"/>
      <c r="M19" s="62"/>
      <c r="N19" s="62"/>
    </row>
    <row r="20" spans="1:14">
      <c r="A20" s="25" t="s">
        <v>34</v>
      </c>
      <c r="B20" s="60" t="s">
        <v>15</v>
      </c>
      <c r="C20" s="45">
        <v>4.539796561211169</v>
      </c>
      <c r="D20" s="38" t="s">
        <v>147</v>
      </c>
      <c r="E20" s="41">
        <v>0.34674246992427926</v>
      </c>
      <c r="F20" s="52">
        <f>I20*0.61712</f>
        <v>1.5900341216393747</v>
      </c>
      <c r="G20" s="38" t="s">
        <v>147</v>
      </c>
      <c r="H20" s="53">
        <f>K20*0.61712</f>
        <v>0.13807667226503226</v>
      </c>
      <c r="I20" s="45">
        <v>2.576539605975134</v>
      </c>
      <c r="J20" s="38" t="s">
        <v>147</v>
      </c>
      <c r="K20" s="447">
        <v>0.22374363537890887</v>
      </c>
      <c r="L20" s="62"/>
      <c r="M20" s="62"/>
      <c r="N20" s="62"/>
    </row>
    <row r="21" spans="1:14">
      <c r="A21" s="25"/>
      <c r="B21" s="60" t="s">
        <v>18</v>
      </c>
      <c r="C21" s="39">
        <f>C20*'Read me'!$U$22</f>
        <v>4.8424496652919133</v>
      </c>
      <c r="D21" s="38" t="s">
        <v>147</v>
      </c>
      <c r="E21" s="41">
        <f>E20*'Read me'!$U$22</f>
        <v>0.36985863458589785</v>
      </c>
      <c r="F21" s="39">
        <f>F20*'Read me'!$U$22</f>
        <v>1.6960363964153331</v>
      </c>
      <c r="G21" s="38" t="s">
        <v>147</v>
      </c>
      <c r="H21" s="41">
        <f>H20*'Read me'!$U$22</f>
        <v>0.14728178374936773</v>
      </c>
      <c r="I21" s="39">
        <f>I20*'Read me'!$U$22</f>
        <v>2.7483089130401428</v>
      </c>
      <c r="J21" s="38" t="s">
        <v>147</v>
      </c>
      <c r="K21" s="447">
        <f>K20*'Read me'!$U$22</f>
        <v>0.2386598777375028</v>
      </c>
      <c r="L21" s="62"/>
      <c r="M21" s="62"/>
      <c r="N21" s="62"/>
    </row>
    <row r="22" spans="1:14">
      <c r="A22" s="25" t="s">
        <v>38</v>
      </c>
      <c r="B22" s="60" t="s">
        <v>15</v>
      </c>
      <c r="C22" s="45">
        <v>0.71366936781270029</v>
      </c>
      <c r="D22" s="38" t="s">
        <v>147</v>
      </c>
      <c r="E22" s="41">
        <v>0.95484957064266707</v>
      </c>
      <c r="F22" s="52">
        <f>I22*0.61712</f>
        <v>0.40200300262392097</v>
      </c>
      <c r="G22" s="38" t="s">
        <v>147</v>
      </c>
      <c r="H22" s="53">
        <f>K22*0.61712</f>
        <v>0.34814497283849405</v>
      </c>
      <c r="I22" s="45">
        <v>0.65141788083990304</v>
      </c>
      <c r="J22" s="38" t="s">
        <v>147</v>
      </c>
      <c r="K22" s="447">
        <v>0.56414469282877566</v>
      </c>
      <c r="L22" s="62"/>
      <c r="M22" s="62"/>
      <c r="N22" s="62"/>
    </row>
    <row r="23" spans="1:14">
      <c r="A23" s="25"/>
      <c r="B23" s="60" t="s">
        <v>18</v>
      </c>
      <c r="C23" s="39">
        <f>C22*'Read me'!$U$23</f>
        <v>1.0801482323651681</v>
      </c>
      <c r="D23" s="38" t="s">
        <v>147</v>
      </c>
      <c r="E23" s="41">
        <f>E22*'Read me'!$U$23</f>
        <v>1.4451777285402529</v>
      </c>
      <c r="F23" s="39">
        <f>F22*'Read me'!$U$23</f>
        <v>0.60843697694431287</v>
      </c>
      <c r="G23" s="38" t="s">
        <v>147</v>
      </c>
      <c r="H23" s="41">
        <f>H22*'Read me'!$U$23</f>
        <v>0.52692212105285585</v>
      </c>
      <c r="I23" s="39">
        <f>I22*'Read me'!$U$23</f>
        <v>0.98592976559552903</v>
      </c>
      <c r="J23" s="38" t="s">
        <v>147</v>
      </c>
      <c r="K23" s="447">
        <f>K22*'Read me'!$U$23</f>
        <v>0.85384061617328211</v>
      </c>
      <c r="L23" s="62"/>
      <c r="M23" s="62"/>
      <c r="N23" s="62"/>
    </row>
    <row r="24" spans="1:14">
      <c r="A24" s="25" t="s">
        <v>42</v>
      </c>
      <c r="B24" s="60" t="s">
        <v>15</v>
      </c>
      <c r="C24" s="45">
        <v>0.14862565742027026</v>
      </c>
      <c r="D24" s="38" t="s">
        <v>147</v>
      </c>
      <c r="E24" s="41">
        <v>0.25742718996023439</v>
      </c>
      <c r="F24" s="52">
        <f>I24*0.61712</f>
        <v>0</v>
      </c>
      <c r="G24" s="38" t="s">
        <v>147</v>
      </c>
      <c r="H24" s="53">
        <f>K24*0.61712</f>
        <v>0</v>
      </c>
      <c r="I24" s="45">
        <v>0</v>
      </c>
      <c r="J24" s="38" t="s">
        <v>147</v>
      </c>
      <c r="K24" s="447">
        <v>0</v>
      </c>
      <c r="L24" s="62"/>
      <c r="M24" s="62"/>
      <c r="N24" s="62"/>
    </row>
    <row r="25" spans="1:14">
      <c r="A25" s="25"/>
      <c r="B25" s="60" t="s">
        <v>18</v>
      </c>
      <c r="C25" s="45">
        <f>C24*'Read me'!$U$24</f>
        <v>0.27022846803685502</v>
      </c>
      <c r="D25" s="38" t="s">
        <v>147</v>
      </c>
      <c r="E25" s="41">
        <f>E24*'Read me'!$U$24</f>
        <v>0.46804943629133527</v>
      </c>
      <c r="F25" s="45">
        <f>F24*'Read me'!$U$24</f>
        <v>0</v>
      </c>
      <c r="G25" s="38" t="s">
        <v>147</v>
      </c>
      <c r="H25" s="41">
        <f>H24*'Read me'!$U$24</f>
        <v>0</v>
      </c>
      <c r="I25" s="45">
        <f>I24*'Read me'!$U$24</f>
        <v>0</v>
      </c>
      <c r="J25" s="38" t="s">
        <v>147</v>
      </c>
      <c r="K25" s="447">
        <f>K24*'Read me'!$U$24</f>
        <v>0</v>
      </c>
      <c r="L25" s="62"/>
      <c r="M25" s="62"/>
      <c r="N25" s="62"/>
    </row>
    <row r="26" spans="1:14">
      <c r="A26" s="288" t="s">
        <v>157</v>
      </c>
      <c r="B26" s="60" t="s">
        <v>18</v>
      </c>
      <c r="C26" s="45">
        <f>SUM(C21,C23,C25)</f>
        <v>6.1928263656939366</v>
      </c>
      <c r="D26" s="38" t="s">
        <v>147</v>
      </c>
      <c r="E26" s="41">
        <f>SQRT((E21^2+E23^2+E25^2))</f>
        <v>1.5634590981087886</v>
      </c>
      <c r="F26" s="45">
        <f>SUM(F21,F23,F25)</f>
        <v>2.3044733733596461</v>
      </c>
      <c r="G26" s="38" t="s">
        <v>147</v>
      </c>
      <c r="H26" s="41">
        <f>SQRT((H21^2+H23^2+H25^2))</f>
        <v>0.54711867586405416</v>
      </c>
      <c r="I26" s="45">
        <f>SUM(I21,I23,I25)</f>
        <v>3.7342386786356716</v>
      </c>
      <c r="J26" s="38" t="s">
        <v>147</v>
      </c>
      <c r="K26" s="447">
        <f>SQRT((K21^2+K23^2+K25^2))</f>
        <v>0.88656772728813549</v>
      </c>
      <c r="L26" s="62"/>
      <c r="M26" s="62"/>
      <c r="N26" s="62"/>
    </row>
    <row r="27" spans="1:14">
      <c r="A27" s="25" t="s">
        <v>1774</v>
      </c>
      <c r="B27" s="60" t="s">
        <v>18</v>
      </c>
      <c r="C27" s="45">
        <f>SUM(C21,C23,C25)</f>
        <v>6.1928263656939366</v>
      </c>
      <c r="D27" s="38" t="s">
        <v>147</v>
      </c>
      <c r="E27" s="41">
        <f>E26</f>
        <v>1.5634590981087886</v>
      </c>
      <c r="F27" s="45">
        <f>SUM(F21,F23,F25)</f>
        <v>2.3044733733596461</v>
      </c>
      <c r="G27" s="38" t="s">
        <v>147</v>
      </c>
      <c r="H27" s="41">
        <f>H26</f>
        <v>0.54711867586405416</v>
      </c>
      <c r="I27" s="45">
        <f>SUM(I21,I23,I25)</f>
        <v>3.7342386786356716</v>
      </c>
      <c r="J27" s="38" t="s">
        <v>147</v>
      </c>
      <c r="K27" s="447">
        <f>K26</f>
        <v>0.88656772728813549</v>
      </c>
      <c r="L27" s="62"/>
      <c r="M27" s="62"/>
      <c r="N27" s="62"/>
    </row>
    <row r="28" spans="1:14">
      <c r="A28" s="362" t="s">
        <v>195</v>
      </c>
      <c r="B28" s="20" t="s">
        <v>18</v>
      </c>
      <c r="C28" s="286">
        <v>0</v>
      </c>
      <c r="D28" s="451" t="s">
        <v>147</v>
      </c>
      <c r="E28" s="443">
        <v>0</v>
      </c>
      <c r="F28" s="286">
        <v>0</v>
      </c>
      <c r="G28" s="451" t="s">
        <v>147</v>
      </c>
      <c r="H28" s="443">
        <v>0</v>
      </c>
      <c r="I28" s="286">
        <v>0</v>
      </c>
      <c r="J28" s="451" t="s">
        <v>147</v>
      </c>
      <c r="K28" s="452">
        <v>0</v>
      </c>
      <c r="L28" s="62"/>
      <c r="M28" s="62"/>
      <c r="N28" s="62"/>
    </row>
    <row r="29" spans="1:14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</row>
  </sheetData>
  <mergeCells count="6">
    <mergeCell ref="F1:H1"/>
    <mergeCell ref="I1:K1"/>
    <mergeCell ref="C1:E1"/>
    <mergeCell ref="C2:E2"/>
    <mergeCell ref="I2:K2"/>
    <mergeCell ref="F2:H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zoomScale="115" zoomScaleNormal="115" workbookViewId="0">
      <selection activeCell="H18" sqref="H18"/>
    </sheetView>
  </sheetViews>
  <sheetFormatPr defaultRowHeight="15"/>
  <cols>
    <col min="1" max="1" width="15.140625" bestFit="1" customWidth="1"/>
    <col min="3" max="3" width="7.7109375" style="59" customWidth="1"/>
    <col min="4" max="4" width="2.140625" style="59" bestFit="1" customWidth="1"/>
    <col min="5" max="5" width="3.85546875" bestFit="1" customWidth="1"/>
    <col min="6" max="6" width="3.42578125" bestFit="1" customWidth="1"/>
    <col min="7" max="7" width="2.28515625" bestFit="1" customWidth="1"/>
    <col min="8" max="8" width="7.7109375" customWidth="1"/>
    <col min="9" max="9" width="2.140625" bestFit="1" customWidth="1"/>
    <col min="10" max="10" width="3.85546875" bestFit="1" customWidth="1"/>
    <col min="11" max="11" width="3.42578125" bestFit="1" customWidth="1"/>
    <col min="12" max="12" width="2.28515625" bestFit="1" customWidth="1"/>
    <col min="13" max="13" width="7.7109375" customWidth="1"/>
    <col min="14" max="14" width="2.140625" bestFit="1" customWidth="1"/>
    <col min="15" max="15" width="3.85546875" bestFit="1" customWidth="1"/>
    <col min="16" max="16" width="3.42578125" style="104" bestFit="1" customWidth="1"/>
    <col min="17" max="17" width="2.28515625" bestFit="1" customWidth="1"/>
    <col min="19" max="19" width="2" bestFit="1" customWidth="1"/>
  </cols>
  <sheetData>
    <row r="1" spans="1:22">
      <c r="A1" s="17"/>
      <c r="B1" s="361"/>
      <c r="C1" s="462" t="s">
        <v>250</v>
      </c>
      <c r="D1" s="462"/>
      <c r="E1" s="462"/>
      <c r="F1" s="462"/>
      <c r="G1" s="462"/>
      <c r="H1" s="462" t="s">
        <v>252</v>
      </c>
      <c r="I1" s="462"/>
      <c r="J1" s="462"/>
      <c r="K1" s="462"/>
      <c r="L1" s="462"/>
      <c r="M1" s="462" t="s">
        <v>251</v>
      </c>
      <c r="N1" s="462"/>
      <c r="O1" s="462"/>
      <c r="P1" s="462"/>
      <c r="Q1" s="463"/>
      <c r="R1" s="62"/>
      <c r="S1" s="165" t="s">
        <v>151</v>
      </c>
      <c r="T1" s="62" t="s">
        <v>237</v>
      </c>
      <c r="U1" s="62"/>
      <c r="V1" s="62"/>
    </row>
    <row r="2" spans="1:22">
      <c r="A2" s="436"/>
      <c r="B2" s="12" t="s">
        <v>254</v>
      </c>
      <c r="C2" s="34" t="s">
        <v>149</v>
      </c>
      <c r="D2" s="35" t="s">
        <v>147</v>
      </c>
      <c r="E2" s="12" t="s">
        <v>150</v>
      </c>
      <c r="F2" s="149" t="s">
        <v>151</v>
      </c>
      <c r="G2" s="149" t="s">
        <v>171</v>
      </c>
      <c r="H2" s="34" t="s">
        <v>149</v>
      </c>
      <c r="I2" s="35" t="s">
        <v>147</v>
      </c>
      <c r="J2" s="12" t="s">
        <v>150</v>
      </c>
      <c r="K2" s="149" t="s">
        <v>151</v>
      </c>
      <c r="L2" s="149" t="s">
        <v>171</v>
      </c>
      <c r="M2" s="34" t="s">
        <v>149</v>
      </c>
      <c r="N2" s="35" t="s">
        <v>147</v>
      </c>
      <c r="O2" s="12" t="s">
        <v>150</v>
      </c>
      <c r="P2" s="149" t="s">
        <v>151</v>
      </c>
      <c r="Q2" s="155" t="s">
        <v>171</v>
      </c>
      <c r="R2" s="62"/>
      <c r="S2" s="165" t="s">
        <v>171</v>
      </c>
      <c r="T2" s="62" t="s">
        <v>236</v>
      </c>
      <c r="U2" s="62"/>
      <c r="V2" s="62"/>
    </row>
    <row r="3" spans="1:22">
      <c r="A3" s="437" t="s">
        <v>90</v>
      </c>
      <c r="B3" s="438" t="s">
        <v>255</v>
      </c>
      <c r="C3" s="45">
        <f>AVERAGE(HHLO!K5:K13,HHLO!K18:K26)</f>
        <v>12.67624486903051</v>
      </c>
      <c r="D3" s="364" t="s">
        <v>147</v>
      </c>
      <c r="E3" s="41">
        <f>_xlfn.STDEV.S(HHLO!K5:K13,HHLO!K18:K26)</f>
        <v>1.5862371268974327</v>
      </c>
      <c r="F3" s="157">
        <f>COUNT(HHLO!K5:K13,HHLO!K18:K26)</f>
        <v>18</v>
      </c>
      <c r="G3" s="157">
        <v>2</v>
      </c>
      <c r="H3" s="45">
        <f>AVERAGE(LHLO!K5:K12,LHLO!K16:K23)</f>
        <v>11.874144547631317</v>
      </c>
      <c r="I3" s="364" t="s">
        <v>147</v>
      </c>
      <c r="J3" s="41">
        <f>_xlfn.STDEV.S(LHLO!K5:K12,LHLO!K16:K23)</f>
        <v>0.63041709245586075</v>
      </c>
      <c r="K3" s="157">
        <f>COUNT(LHLO!K5:K12,LHLO!K16:K23)</f>
        <v>16</v>
      </c>
      <c r="L3" s="157">
        <v>2</v>
      </c>
      <c r="M3" s="45">
        <f>AVERAGE(LHHO!K4:K12,LHHO!K15:K23)</f>
        <v>19.6409859816244</v>
      </c>
      <c r="N3" s="364" t="s">
        <v>147</v>
      </c>
      <c r="O3" s="41">
        <f>_xlfn.STDEV.S(LHHO!K4:K12,LHHO!K15:K23)</f>
        <v>1.0473233760954632</v>
      </c>
      <c r="P3" s="51">
        <f>COUNT(HHLO!H5:H13,HHLO!H18:H26)</f>
        <v>18</v>
      </c>
      <c r="Q3" s="163">
        <v>2</v>
      </c>
      <c r="R3" s="62"/>
      <c r="S3" s="62"/>
      <c r="T3" s="62"/>
      <c r="U3" s="62"/>
      <c r="V3" s="62"/>
    </row>
    <row r="4" spans="1:22">
      <c r="A4" s="437" t="s">
        <v>82</v>
      </c>
      <c r="B4" s="438" t="s">
        <v>256</v>
      </c>
      <c r="C4" s="45">
        <f>AVERAGE(HHLO!H5:H13,HHLO!H18:H26)</f>
        <v>10.40509259259367</v>
      </c>
      <c r="D4" s="364" t="s">
        <v>147</v>
      </c>
      <c r="E4" s="41">
        <f>_xlfn.STDEV.S(HHLO!H5:H13,HHLO!H18:H26)</f>
        <v>1.3075053233724669</v>
      </c>
      <c r="F4" s="157">
        <f>COUNT(HHLO!H5:H13,HHLO!H18:H26)</f>
        <v>18</v>
      </c>
      <c r="G4" s="157">
        <v>2</v>
      </c>
      <c r="H4" s="45">
        <f>AVERAGE(LHLO!H5:H12,LHLO!H16:H23)</f>
        <v>8.5130208333325577</v>
      </c>
      <c r="I4" s="364" t="s">
        <v>147</v>
      </c>
      <c r="J4" s="41">
        <f>_xlfn.STDEV.S(LHLO!H5:H12,LHLO!H16:H23)</f>
        <v>0.48303600768633936</v>
      </c>
      <c r="K4" s="157">
        <f>COUNT(LHLO!H5:H12,LHLO!H16:H23)</f>
        <v>16</v>
      </c>
      <c r="L4" s="157">
        <v>2</v>
      </c>
      <c r="M4" s="45">
        <f>AVERAGE(LHHO!H4:H12,LHHO!H15:H23)</f>
        <v>8.3388888888895352</v>
      </c>
      <c r="N4" s="364" t="s">
        <v>147</v>
      </c>
      <c r="O4" s="41">
        <f>_xlfn.STDEV.S(LHHO!H4:H12,LHHO!H15:H23)</f>
        <v>0.44946409629136402</v>
      </c>
      <c r="P4" s="51">
        <f>COUNT(LHLO!H4:H12,LHLO!H15:H23)</f>
        <v>18</v>
      </c>
      <c r="Q4" s="163">
        <v>2</v>
      </c>
      <c r="R4" s="62"/>
      <c r="S4" s="62"/>
      <c r="T4" s="62"/>
      <c r="U4" s="62"/>
      <c r="V4" s="62"/>
    </row>
    <row r="5" spans="1:22">
      <c r="A5" s="439" t="s">
        <v>240</v>
      </c>
      <c r="B5" s="164" t="s">
        <v>256</v>
      </c>
      <c r="C5" s="39">
        <f>HHLO!C15</f>
        <v>34.9</v>
      </c>
      <c r="D5" s="60"/>
      <c r="E5" s="60"/>
      <c r="F5" s="157"/>
      <c r="G5" s="157"/>
      <c r="H5" s="45">
        <f>LHLO!C13</f>
        <v>27.854166666664241</v>
      </c>
      <c r="I5" s="60"/>
      <c r="J5" s="37"/>
      <c r="K5" s="157"/>
      <c r="L5" s="157"/>
      <c r="M5" s="39">
        <f>LHHO!C13</f>
        <v>31.270833333335759</v>
      </c>
      <c r="N5" s="60"/>
      <c r="O5" s="37"/>
      <c r="P5" s="51"/>
      <c r="Q5" s="163"/>
      <c r="R5" s="62"/>
      <c r="S5" s="62"/>
      <c r="T5" s="62"/>
      <c r="U5" s="62"/>
      <c r="V5" s="62"/>
    </row>
    <row r="6" spans="1:22">
      <c r="A6" s="440" t="s">
        <v>257</v>
      </c>
      <c r="B6" s="441" t="s">
        <v>82</v>
      </c>
      <c r="C6" s="286">
        <f>C5/C4</f>
        <v>3.3541268075636124</v>
      </c>
      <c r="D6" s="442" t="s">
        <v>147</v>
      </c>
      <c r="E6" s="443">
        <f>(Operation!E4/Operation!C4)*C6</f>
        <v>0.42148002212660191</v>
      </c>
      <c r="F6" s="57"/>
      <c r="G6" s="57"/>
      <c r="H6" s="444">
        <f>Operation!H5/Operation!H4</f>
        <v>3.2719486081370581</v>
      </c>
      <c r="I6" s="442" t="s">
        <v>147</v>
      </c>
      <c r="J6" s="443">
        <f>(Operation!J4/Operation!H4)*Operation!H6</f>
        <v>0.18565313347303294</v>
      </c>
      <c r="K6" s="57"/>
      <c r="L6" s="57"/>
      <c r="M6" s="444">
        <f>M5/Operation!M4</f>
        <v>3.75</v>
      </c>
      <c r="N6" s="442" t="s">
        <v>147</v>
      </c>
      <c r="O6" s="443">
        <f>Operation!O4/Operation!M4*M6</f>
        <v>0.20212409393514139</v>
      </c>
      <c r="P6" s="57"/>
      <c r="Q6" s="211"/>
      <c r="R6" s="62"/>
      <c r="S6" s="62"/>
      <c r="T6" s="62"/>
      <c r="U6" s="62"/>
      <c r="V6" s="62"/>
    </row>
    <row r="7" spans="1:22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</row>
    <row r="8" spans="1:22">
      <c r="E8" s="95"/>
    </row>
    <row r="9" spans="1:22">
      <c r="E9" s="95"/>
    </row>
  </sheetData>
  <mergeCells count="3">
    <mergeCell ref="C1:G1"/>
    <mergeCell ref="H1:L1"/>
    <mergeCell ref="M1:Q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topLeftCell="A33" zoomScale="85" zoomScaleNormal="85" workbookViewId="0">
      <selection activeCell="A54" sqref="A54"/>
    </sheetView>
  </sheetViews>
  <sheetFormatPr defaultRowHeight="15"/>
  <cols>
    <col min="1" max="1" width="31.28515625" style="104" customWidth="1"/>
    <col min="2" max="2" width="7.28515625" style="103" customWidth="1"/>
    <col min="3" max="3" width="2" style="104" bestFit="1" customWidth="1"/>
    <col min="4" max="4" width="7.28515625" style="100" customWidth="1"/>
    <col min="5" max="5" width="3.140625" style="150" bestFit="1" customWidth="1"/>
    <col min="6" max="6" width="2.140625" style="150" bestFit="1" customWidth="1"/>
    <col min="7" max="7" width="3.7109375" style="104" customWidth="1"/>
    <col min="8" max="8" width="7.28515625" style="165" customWidth="1"/>
    <col min="9" max="9" width="2" style="62" bestFit="1" customWidth="1"/>
    <col min="10" max="10" width="7.28515625" style="62" customWidth="1"/>
    <col min="11" max="11" width="3.85546875" style="158" bestFit="1" customWidth="1"/>
    <col min="12" max="12" width="2.140625" style="158" bestFit="1" customWidth="1"/>
    <col min="13" max="13" width="2.42578125" style="104" customWidth="1"/>
    <col min="14" max="14" width="8.140625" style="103" bestFit="1" customWidth="1"/>
    <col min="15" max="15" width="2" style="104" bestFit="1" customWidth="1"/>
    <col min="16" max="16" width="7.28515625" style="100" customWidth="1"/>
    <col min="17" max="17" width="3.140625" style="150" bestFit="1" customWidth="1"/>
    <col min="18" max="18" width="2.140625" style="150" bestFit="1" customWidth="1"/>
    <col min="19" max="19" width="3.5703125" style="104" customWidth="1"/>
    <col min="20" max="16384" width="9.140625" style="104"/>
  </cols>
  <sheetData>
    <row r="1" spans="1:26">
      <c r="A1" s="360"/>
      <c r="B1" s="462" t="s">
        <v>250</v>
      </c>
      <c r="C1" s="462"/>
      <c r="D1" s="462"/>
      <c r="E1" s="462"/>
      <c r="F1" s="462"/>
      <c r="G1" s="361"/>
      <c r="H1" s="462" t="s">
        <v>252</v>
      </c>
      <c r="I1" s="462"/>
      <c r="J1" s="462"/>
      <c r="K1" s="462"/>
      <c r="L1" s="462"/>
      <c r="M1" s="361"/>
      <c r="N1" s="462" t="s">
        <v>251</v>
      </c>
      <c r="O1" s="462"/>
      <c r="P1" s="462"/>
      <c r="Q1" s="462"/>
      <c r="R1" s="463"/>
      <c r="S1" s="60"/>
      <c r="T1" s="34" t="s">
        <v>151</v>
      </c>
      <c r="U1" s="12" t="s">
        <v>237</v>
      </c>
    </row>
    <row r="2" spans="1:26">
      <c r="A2" s="25" t="s">
        <v>238</v>
      </c>
      <c r="B2" s="34" t="s">
        <v>149</v>
      </c>
      <c r="C2" s="259" t="s">
        <v>147</v>
      </c>
      <c r="D2" s="12" t="s">
        <v>150</v>
      </c>
      <c r="E2" s="149" t="s">
        <v>151</v>
      </c>
      <c r="F2" s="149" t="s">
        <v>171</v>
      </c>
      <c r="G2" s="12"/>
      <c r="H2" s="34" t="s">
        <v>149</v>
      </c>
      <c r="I2" s="259" t="s">
        <v>147</v>
      </c>
      <c r="J2" s="12" t="s">
        <v>150</v>
      </c>
      <c r="K2" s="149" t="s">
        <v>151</v>
      </c>
      <c r="L2" s="149" t="s">
        <v>171</v>
      </c>
      <c r="M2" s="12"/>
      <c r="N2" s="34" t="s">
        <v>149</v>
      </c>
      <c r="O2" s="259" t="s">
        <v>147</v>
      </c>
      <c r="P2" s="12" t="s">
        <v>150</v>
      </c>
      <c r="Q2" s="149" t="s">
        <v>151</v>
      </c>
      <c r="R2" s="155" t="s">
        <v>171</v>
      </c>
      <c r="S2" s="60"/>
      <c r="T2" s="34" t="s">
        <v>171</v>
      </c>
      <c r="U2" s="12" t="s">
        <v>236</v>
      </c>
    </row>
    <row r="3" spans="1:26">
      <c r="A3" s="363" t="s">
        <v>177</v>
      </c>
      <c r="B3" s="36"/>
      <c r="C3" s="60"/>
      <c r="D3" s="37"/>
      <c r="E3" s="157"/>
      <c r="F3" s="157"/>
      <c r="G3" s="60"/>
      <c r="H3" s="36"/>
      <c r="I3" s="364"/>
      <c r="J3" s="60"/>
      <c r="K3" s="157"/>
      <c r="L3" s="157"/>
      <c r="M3" s="60"/>
      <c r="N3" s="36"/>
      <c r="O3" s="60"/>
      <c r="P3" s="37"/>
      <c r="Q3" s="157"/>
      <c r="R3" s="163"/>
      <c r="S3" s="60"/>
      <c r="T3" s="61"/>
      <c r="U3" s="61"/>
    </row>
    <row r="4" spans="1:26">
      <c r="A4" s="25" t="s">
        <v>178</v>
      </c>
      <c r="B4" s="365">
        <f>AVERAGE(HHLO!AU8:AU15,HHLO!AU21:AU28)</f>
        <v>0.37779993789198074</v>
      </c>
      <c r="C4" s="42" t="s">
        <v>147</v>
      </c>
      <c r="D4" s="43">
        <f>_xlfn.STDEV.S(HHLO!AU8:AU15,HHLO!AU21:AU28)</f>
        <v>1.4632128676538378</v>
      </c>
      <c r="E4" s="51">
        <f>COUNT(HHLO!AU8:AU15,HHLO!AU21:AU28)</f>
        <v>15</v>
      </c>
      <c r="F4" s="51">
        <v>2</v>
      </c>
      <c r="G4" s="44"/>
      <c r="H4" s="365">
        <f>AVERAGE(LHLO!AU8:AU13,LHLO!AU19:AU24)</f>
        <v>0.76749180354790292</v>
      </c>
      <c r="I4" s="42" t="s">
        <v>147</v>
      </c>
      <c r="J4" s="43">
        <f>_xlfn.STDEV.S(LHLO!AU8:AU13,LHLO!AU19:AU24)</f>
        <v>1.9830219728011036</v>
      </c>
      <c r="K4" s="51">
        <f>COUNT(LHLO!AU8:AU13,LHLO!AU19:AU24)</f>
        <v>12</v>
      </c>
      <c r="L4" s="51">
        <v>2</v>
      </c>
      <c r="M4" s="44"/>
      <c r="N4" s="365">
        <f>AVERAGE(LHHO!AU7:AU13,LHHO!AU18:AU24)</f>
        <v>34.384169571094411</v>
      </c>
      <c r="O4" s="42" t="s">
        <v>147</v>
      </c>
      <c r="P4" s="43">
        <f>_xlfn.STDEV.S(LHHO!AU7:AU13,LHHO!AU18:AU24)</f>
        <v>4.7878472122290816</v>
      </c>
      <c r="Q4" s="157">
        <f>COUNT(LHHO!AU7:AU13,LHHO!AU18:AU24)</f>
        <v>14</v>
      </c>
      <c r="R4" s="366">
        <v>2</v>
      </c>
      <c r="S4" s="60"/>
      <c r="T4" s="61"/>
      <c r="U4" s="61"/>
      <c r="Z4" s="33"/>
    </row>
    <row r="5" spans="1:26">
      <c r="A5" s="25" t="s">
        <v>179</v>
      </c>
      <c r="B5" s="365">
        <f>AVERAGE(HHLO!AV8:AV15,HHLO!AV21:AV28)</f>
        <v>18.376657491759982</v>
      </c>
      <c r="C5" s="42" t="s">
        <v>147</v>
      </c>
      <c r="D5" s="43">
        <f>_xlfn.STDEV.S(HHLO!AV8:AV15,HHLO!AV21:AV28)</f>
        <v>5.4487662406258028</v>
      </c>
      <c r="E5" s="51">
        <f>COUNT(HHLO!AV8:AV15,HHLO!AV21:AV28)</f>
        <v>15</v>
      </c>
      <c r="F5" s="51">
        <v>2</v>
      </c>
      <c r="G5" s="60"/>
      <c r="H5" s="39">
        <f>AVERAGE(LHLO!AV8:AV13,LHLO!AV19:AV24)</f>
        <v>9.680014811149567</v>
      </c>
      <c r="I5" s="40" t="s">
        <v>147</v>
      </c>
      <c r="J5" s="41">
        <f>_xlfn.STDEV.S(LHLO!AV8:AV13,LHLO!AV19:AV24)</f>
        <v>0.52201481135272643</v>
      </c>
      <c r="K5" s="157">
        <f>COUNT(LHLO!AV8:AV13,LHLO!AV19:AV24)</f>
        <v>12</v>
      </c>
      <c r="L5" s="51">
        <v>2</v>
      </c>
      <c r="M5" s="44"/>
      <c r="N5" s="365">
        <f>AVERAGE(LHHO!AV7:AV13,LHHO!AV18:AV24)</f>
        <v>13.564650609629817</v>
      </c>
      <c r="O5" s="42" t="s">
        <v>147</v>
      </c>
      <c r="P5" s="43">
        <f>_xlfn.STDEV.S(LHHO!AV7:AV13,LHHO!AV18:AV24)</f>
        <v>4.8864032314528814</v>
      </c>
      <c r="Q5" s="157">
        <f>COUNT(LHHO!AV7:AV13,LHHO!AV18:AV24)</f>
        <v>14</v>
      </c>
      <c r="R5" s="366">
        <v>2</v>
      </c>
      <c r="S5" s="60"/>
      <c r="T5" s="61"/>
      <c r="U5" s="61"/>
    </row>
    <row r="6" spans="1:26">
      <c r="A6" s="25" t="s">
        <v>30</v>
      </c>
      <c r="B6" s="39">
        <f>AVERAGE(HHLO!AW8:AW15,HHLO!AW21:AW28)</f>
        <v>0</v>
      </c>
      <c r="C6" s="40" t="s">
        <v>147</v>
      </c>
      <c r="D6" s="41">
        <f>_xlfn.STDEV.S(HHLO!AW8:AW15,HHLO!AW21:AW28)</f>
        <v>0</v>
      </c>
      <c r="E6" s="51">
        <f>COUNT(HHLO!AW8:AW15,HHLO!AW21:AW28)</f>
        <v>15</v>
      </c>
      <c r="F6" s="51">
        <v>2</v>
      </c>
      <c r="G6" s="45"/>
      <c r="H6" s="39">
        <f>AVERAGE(LHLO!AW8:AW13,LHLO!AW19:AW24)</f>
        <v>0</v>
      </c>
      <c r="I6" s="40" t="s">
        <v>147</v>
      </c>
      <c r="J6" s="41">
        <f>_xlfn.STDEV.S(LHLO!AW8:AW13,LHLO!AW19:AW24)</f>
        <v>0</v>
      </c>
      <c r="K6" s="51">
        <f>COUNT(LHLO!AW8:AW13,LHLO!AW19:AW24)</f>
        <v>12</v>
      </c>
      <c r="L6" s="51">
        <v>2</v>
      </c>
      <c r="M6" s="45"/>
      <c r="N6" s="39">
        <f>AVERAGE(LHHO!AW7:AW13,LHHO!AW18:AW24)</f>
        <v>0.10496436935664429</v>
      </c>
      <c r="O6" s="40" t="s">
        <v>147</v>
      </c>
      <c r="P6" s="41">
        <f>_xlfn.STDEV.S(LHHO!AW7:AW13,LHHO!AW18:AW24)</f>
        <v>0.2933089044693693</v>
      </c>
      <c r="Q6" s="157">
        <f>COUNT(LHHO!AW7:AW13,LHHO!AW18:AW24)</f>
        <v>14</v>
      </c>
      <c r="R6" s="366">
        <v>2</v>
      </c>
      <c r="S6" s="60"/>
      <c r="T6" s="61"/>
      <c r="U6" s="61"/>
    </row>
    <row r="7" spans="1:26">
      <c r="A7" s="25" t="s">
        <v>34</v>
      </c>
      <c r="B7" s="365">
        <f>AVERAGE(HHLO!AX8:AX15,HHLO!AX21:AX28)</f>
        <v>8.2886382925057287</v>
      </c>
      <c r="C7" s="42" t="s">
        <v>147</v>
      </c>
      <c r="D7" s="43">
        <f>_xlfn.STDEV.S(HHLO!AX8:AX15,HHLO!AX21:AX28)</f>
        <v>1.3267484732822938</v>
      </c>
      <c r="E7" s="51">
        <f>COUNT(HHLO!AX8:AX15,HHLO!AX21:AX28)</f>
        <v>15</v>
      </c>
      <c r="F7" s="51">
        <v>2</v>
      </c>
      <c r="G7" s="60"/>
      <c r="H7" s="39">
        <f>AVERAGE(LHLO!AX8:AX13,LHLO!AX19:AX24)</f>
        <v>2.2423869912195484</v>
      </c>
      <c r="I7" s="40" t="s">
        <v>147</v>
      </c>
      <c r="J7" s="41">
        <f>_xlfn.STDEV.S(LHLO!AX8:AX13,LHLO!AX19:AX24)</f>
        <v>0.93663447175496728</v>
      </c>
      <c r="K7" s="157">
        <f>COUNT(LHLO!AX8:AX13,LHLO!AX19:AX24)</f>
        <v>12</v>
      </c>
      <c r="L7" s="51">
        <v>2</v>
      </c>
      <c r="M7" s="44"/>
      <c r="N7" s="365">
        <f>AVERAGE(LHHO!AX7:AX13,LHHO!AX18:AX24)</f>
        <v>8.5486958576315288</v>
      </c>
      <c r="O7" s="42" t="s">
        <v>147</v>
      </c>
      <c r="P7" s="43">
        <f>_xlfn.STDEV.S(LHHO!AX7:AX13,LHHO!AX18:AX24)</f>
        <v>2.6031197428232815</v>
      </c>
      <c r="Q7" s="157">
        <f>COUNT(LHHO!AX7:AX13,LHHO!AX18:AX24)</f>
        <v>14</v>
      </c>
      <c r="R7" s="366">
        <v>2</v>
      </c>
      <c r="S7" s="60"/>
      <c r="T7" s="61"/>
      <c r="U7" s="61"/>
    </row>
    <row r="8" spans="1:26">
      <c r="A8" s="25" t="s">
        <v>38</v>
      </c>
      <c r="B8" s="365">
        <f>AVERAGE(HHLO!AY8:AY15,HHLO!AY21:AY28)</f>
        <v>5.1817924592826978</v>
      </c>
      <c r="C8" s="42" t="s">
        <v>147</v>
      </c>
      <c r="D8" s="43">
        <f>_xlfn.STDEV.S(HHLO!AY8:AY15,HHLO!AY21:AY28)</f>
        <v>1.782789321157793</v>
      </c>
      <c r="E8" s="157">
        <f>COUNT(HHLO!AY8:AY15,HHLO!AY21:AY28)</f>
        <v>15</v>
      </c>
      <c r="F8" s="51">
        <v>2</v>
      </c>
      <c r="G8" s="60"/>
      <c r="H8" s="365">
        <f>AVERAGE(LHLO!AY8:AY13,LHLO!AY19:AY24)</f>
        <v>3.3018196110752651</v>
      </c>
      <c r="I8" s="42" t="s">
        <v>147</v>
      </c>
      <c r="J8" s="43">
        <f>_xlfn.STDEV.S(LHLO!AY8:AY13,LHLO!AY19:AY24)</f>
        <v>1.4247242086821925</v>
      </c>
      <c r="K8" s="157">
        <f>COUNT(LHLO!AY8:AY13,LHLO!AY19:AY24)</f>
        <v>12</v>
      </c>
      <c r="L8" s="51">
        <v>2</v>
      </c>
      <c r="M8" s="60"/>
      <c r="N8" s="365">
        <f>AVERAGE(LHHO!AY7:AY13,LHHO!AY18:AY24)</f>
        <v>3.662762039277434</v>
      </c>
      <c r="O8" s="42" t="s">
        <v>147</v>
      </c>
      <c r="P8" s="43">
        <f>_xlfn.STDEV.S(LHHO!AY7:AY13,LHHO!AY18:AY24)</f>
        <v>1.4408075351366807</v>
      </c>
      <c r="Q8" s="157">
        <f>COUNT(LHHO!AY7:AY13,LHHO!AY18:AY24)</f>
        <v>14</v>
      </c>
      <c r="R8" s="366">
        <v>2</v>
      </c>
      <c r="S8" s="60"/>
      <c r="T8" s="61"/>
      <c r="U8" s="61"/>
    </row>
    <row r="9" spans="1:26">
      <c r="A9" s="25" t="s">
        <v>42</v>
      </c>
      <c r="B9" s="365">
        <f>AVERAGE(HHLO!AZ8:AZ15,HHLO!AZ21:AZ28)</f>
        <v>13.005733466020283</v>
      </c>
      <c r="C9" s="42" t="s">
        <v>147</v>
      </c>
      <c r="D9" s="43">
        <f>_xlfn.STDEV.S(HHLO!AZ8:AZ15,HHLO!AZ21:AZ28)</f>
        <v>3.4460891509867597</v>
      </c>
      <c r="E9" s="157">
        <f>COUNT(HHLO!AZ8:AZ15,HHLO!AZ21:AZ28)</f>
        <v>15</v>
      </c>
      <c r="F9" s="51">
        <v>2</v>
      </c>
      <c r="G9" s="60"/>
      <c r="H9" s="365">
        <f>AVERAGE(LHLO!AZ8:AZ13,LHLO!AZ19:AZ24)</f>
        <v>12.833137063472583</v>
      </c>
      <c r="I9" s="42" t="s">
        <v>147</v>
      </c>
      <c r="J9" s="43">
        <f>_xlfn.STDEV.S(LHLO!AZ8:AZ13,LHLO!AZ19:AZ24)</f>
        <v>1.9964938581864757</v>
      </c>
      <c r="K9" s="157">
        <f>COUNT(LHLO!AZ8:AZ13,LHLO!AZ19:AZ24)</f>
        <v>12</v>
      </c>
      <c r="L9" s="51">
        <v>2</v>
      </c>
      <c r="M9" s="60"/>
      <c r="N9" s="39">
        <f>AVERAGE(LHHO!AZ7:AZ13,LHHO!AZ18:AZ24)</f>
        <v>0.23142325692903062</v>
      </c>
      <c r="O9" s="40" t="s">
        <v>147</v>
      </c>
      <c r="P9" s="41">
        <f>_xlfn.STDEV.S(LHHO!AZ7:AZ13,LHHO!AZ18:AZ24)</f>
        <v>0.25134227529877912</v>
      </c>
      <c r="Q9" s="157">
        <f>COUNT(LHHO!AZ7:AZ13,LHHO!AZ18:AZ24)</f>
        <v>14</v>
      </c>
      <c r="R9" s="366">
        <v>2</v>
      </c>
      <c r="S9" s="60"/>
      <c r="T9" s="61"/>
      <c r="U9" s="61"/>
    </row>
    <row r="10" spans="1:26">
      <c r="A10" s="25" t="s">
        <v>46</v>
      </c>
      <c r="B10" s="365">
        <f>AVERAGE(HHLO!BA8:BA15,HHLO!BA21:BA28)</f>
        <v>4.3305879949425918</v>
      </c>
      <c r="C10" s="42" t="s">
        <v>147</v>
      </c>
      <c r="D10" s="43">
        <f>_xlfn.STDEV.S(HHLO!BA8:BA15,HHLO!BA21:BA28)</f>
        <v>1.5048920294467718</v>
      </c>
      <c r="E10" s="157">
        <f>COUNT(HHLO!BA8:BA15,HHLO!BA21:BA28)</f>
        <v>15</v>
      </c>
      <c r="F10" s="51">
        <v>2</v>
      </c>
      <c r="G10" s="60"/>
      <c r="H10" s="365">
        <f>AVERAGE(LHLO!BA8:BA13,LHLO!BA19:BA24)</f>
        <v>3.1007986858838321</v>
      </c>
      <c r="I10" s="42" t="s">
        <v>147</v>
      </c>
      <c r="J10" s="43">
        <f>_xlfn.STDEV.S(LHLO!BA8:BA13,LHLO!BA19:BA24)</f>
        <v>2.7813703960999328</v>
      </c>
      <c r="K10" s="367">
        <f>COUNT(LHLO!BA8:BA13,LHLO!BA19:BA24)</f>
        <v>11</v>
      </c>
      <c r="L10" s="51">
        <v>2</v>
      </c>
      <c r="M10" s="60"/>
      <c r="N10" s="39">
        <f>AVERAGE(LHHO!BA7:BA13,LHHO!BA18:BA24)</f>
        <v>0.10752362070403612</v>
      </c>
      <c r="O10" s="40" t="s">
        <v>147</v>
      </c>
      <c r="P10" s="41">
        <f>_xlfn.STDEV.S(LHHO!BA7:BA13,LHHO!BA18:BA24)</f>
        <v>0.21690111303886514</v>
      </c>
      <c r="Q10" s="157">
        <f>COUNT(LHHO!BA7:BA13,LHHO!BA18:BA24)</f>
        <v>14</v>
      </c>
      <c r="R10" s="366">
        <v>2</v>
      </c>
      <c r="S10" s="60"/>
      <c r="T10" s="61"/>
      <c r="U10" s="61"/>
    </row>
    <row r="11" spans="1:26">
      <c r="A11" s="25" t="s">
        <v>50</v>
      </c>
      <c r="B11" s="365">
        <f>AVERAGE(HHLO!BB8:BB15,HHLO!BB21:BB28)</f>
        <v>8.6500075648651595</v>
      </c>
      <c r="C11" s="42" t="s">
        <v>147</v>
      </c>
      <c r="D11" s="43">
        <f>_xlfn.STDEV.S(HHLO!BB8:BB15,HHLO!BB21:BB28)</f>
        <v>4.5065436693866179</v>
      </c>
      <c r="E11" s="157">
        <f>COUNT(HHLO!BB8:BB15,HHLO!BB21:BB28)</f>
        <v>15</v>
      </c>
      <c r="F11" s="51">
        <v>2</v>
      </c>
      <c r="G11" s="60"/>
      <c r="H11" s="39">
        <f>AVERAGE(LHLO!BB8:BB13,LHLO!BB19:BB24)</f>
        <v>2.5874095339280365</v>
      </c>
      <c r="I11" s="40" t="s">
        <v>147</v>
      </c>
      <c r="J11" s="41">
        <f>_xlfn.STDEV.S(LHLO!BB8:BB13,LHLO!BB19:BB24)</f>
        <v>0.60695358971640689</v>
      </c>
      <c r="K11" s="367">
        <f>COUNT(LHLO!BB8:BB13,LHLO!BB19:BB24)</f>
        <v>11</v>
      </c>
      <c r="L11" s="51">
        <v>2</v>
      </c>
      <c r="M11" s="60"/>
      <c r="N11" s="39">
        <f>AVERAGE(LHHO!BB7:BB13,LHHO!BB18:BB24)</f>
        <v>0.4664974913764442</v>
      </c>
      <c r="O11" s="40" t="s">
        <v>147</v>
      </c>
      <c r="P11" s="41">
        <f>_xlfn.STDEV.S(LHHO!BB7:BB13,LHHO!BB18:BB24)</f>
        <v>0.78207829437683518</v>
      </c>
      <c r="Q11" s="157">
        <f>COUNT(LHHO!BB7:BB13,LHHO!BB18:BB24)</f>
        <v>14</v>
      </c>
      <c r="R11" s="366">
        <v>2</v>
      </c>
      <c r="S11" s="60"/>
      <c r="T11" s="61"/>
      <c r="U11" s="61"/>
    </row>
    <row r="12" spans="1:26">
      <c r="A12" s="25" t="s">
        <v>54</v>
      </c>
      <c r="B12" s="368">
        <f>AVERAGE(HHLO!BC8:BC15,HHLO!BC21:BC28)</f>
        <v>7.0296800365260453E-2</v>
      </c>
      <c r="C12" s="369" t="s">
        <v>147</v>
      </c>
      <c r="D12" s="370">
        <f>_xlfn.STDEV.S(HHLO!BC8:BC15,HHLO!BC21:BC28)</f>
        <v>0.11784993234702189</v>
      </c>
      <c r="E12" s="157">
        <f>COUNT(HHLO!BC8:BC15,HHLO!BC21:BC28)</f>
        <v>15</v>
      </c>
      <c r="F12" s="51">
        <v>2</v>
      </c>
      <c r="G12" s="60"/>
      <c r="H12" s="39">
        <f>AVERAGE(LHLO!BC8:BC13,LHLO!BC19:BC24)</f>
        <v>0</v>
      </c>
      <c r="I12" s="40" t="s">
        <v>147</v>
      </c>
      <c r="J12" s="41">
        <f>_xlfn.STDEV.S(LHLO!BC8:BC13,LHLO!BC19:BC24)</f>
        <v>0</v>
      </c>
      <c r="K12" s="367">
        <f>COUNT(LHLO!BC8:BC13,LHLO!BC19:BC24)</f>
        <v>11</v>
      </c>
      <c r="L12" s="51">
        <v>2</v>
      </c>
      <c r="M12" s="60"/>
      <c r="N12" s="39">
        <f>AVERAGE(LHHO!BC7:BC13,LHHO!BC18:BC24)</f>
        <v>2.9293054934506329E-2</v>
      </c>
      <c r="O12" s="40" t="s">
        <v>147</v>
      </c>
      <c r="P12" s="41">
        <f>_xlfn.STDEV.S(LHHO!BC7:BC13,LHHO!BC18:BC24)</f>
        <v>7.7701049163266409E-2</v>
      </c>
      <c r="Q12" s="157">
        <f>COUNT(LHHO!BC7:BC13,LHHO!BC18:BC24)</f>
        <v>14</v>
      </c>
      <c r="R12" s="366">
        <v>2</v>
      </c>
      <c r="S12" s="60"/>
      <c r="T12" s="61"/>
      <c r="U12" s="61"/>
    </row>
    <row r="13" spans="1:26">
      <c r="A13" s="25" t="s">
        <v>58</v>
      </c>
      <c r="B13" s="368">
        <f>AVERAGE(HHLO!BD8:BD15,HHLO!BD21:BD28)</f>
        <v>0.13068133917441757</v>
      </c>
      <c r="C13" s="369" t="s">
        <v>147</v>
      </c>
      <c r="D13" s="370">
        <f>_xlfn.STDEV.S(HHLO!BD8:BD15,HHLO!BD21:BD28)</f>
        <v>0.31871590851664489</v>
      </c>
      <c r="E13" s="157">
        <f>COUNT(HHLO!BD8:BD15,HHLO!BD21:BD28)</f>
        <v>15</v>
      </c>
      <c r="F13" s="51">
        <v>2</v>
      </c>
      <c r="G13" s="60"/>
      <c r="H13" s="39">
        <f>AVERAGE(LHLO!BD8:BD13,LHLO!BD19:BD24)</f>
        <v>0</v>
      </c>
      <c r="I13" s="40" t="s">
        <v>147</v>
      </c>
      <c r="J13" s="41">
        <f>_xlfn.STDEV.S(LHLO!BD8:BD13,LHLO!BD19:BD24)</f>
        <v>0</v>
      </c>
      <c r="K13" s="367">
        <f>COUNT(LHLO!BD8:BD13,LHLO!BD19:BD24)</f>
        <v>11</v>
      </c>
      <c r="L13" s="51">
        <v>2</v>
      </c>
      <c r="M13" s="60"/>
      <c r="N13" s="39">
        <f>AVERAGE(LHHO!BD7:BD13,LHHO!BD18:BD24)</f>
        <v>4.9839501760143144E-2</v>
      </c>
      <c r="O13" s="40" t="s">
        <v>147</v>
      </c>
      <c r="P13" s="41">
        <f>_xlfn.STDEV.S(LHHO!BD7:BD13,LHHO!BD18:BD24)</f>
        <v>0.11315372999308844</v>
      </c>
      <c r="Q13" s="157">
        <f>COUNT(LHHO!BD7:BD13,LHHO!BD18:BD24)</f>
        <v>14</v>
      </c>
      <c r="R13" s="366">
        <v>2</v>
      </c>
      <c r="S13" s="60"/>
      <c r="T13" s="61"/>
      <c r="U13" s="61"/>
    </row>
    <row r="14" spans="1:26">
      <c r="A14" s="25" t="s">
        <v>157</v>
      </c>
      <c r="B14" s="371">
        <f>AVERAGE(HHLO!BE8:BE15,HHLO!BE21:BE28)</f>
        <v>39.65773791715614</v>
      </c>
      <c r="C14" s="372" t="s">
        <v>147</v>
      </c>
      <c r="D14" s="373">
        <f>_xlfn.STDEV.S(HHLO!BE8:BE15,HHLO!BE21:BE28)</f>
        <v>4.4579358733671155</v>
      </c>
      <c r="E14" s="157"/>
      <c r="F14" s="51"/>
      <c r="G14" s="48"/>
      <c r="H14" s="365">
        <f>AVERAGE(LHLO!BE8:BE13,LHLO!BE19:BE24)</f>
        <v>24.012448302989636</v>
      </c>
      <c r="I14" s="42" t="s">
        <v>147</v>
      </c>
      <c r="J14" s="43">
        <f>_xlfn.STDEV.S(LHLO!BE8:BE13,LHLO!BE19:BE24)</f>
        <v>3.9268407041422506</v>
      </c>
      <c r="K14" s="367"/>
      <c r="L14" s="51"/>
      <c r="M14" s="48"/>
      <c r="N14" s="365">
        <f>AVERAGE(LHHO!BE7:BE13,LHHO!BE18:BE24)</f>
        <v>13.200999191969766</v>
      </c>
      <c r="O14" s="42" t="s">
        <v>147</v>
      </c>
      <c r="P14" s="43">
        <f>_xlfn.STDEV.S(LHHO!BE7:BE13,LHHO!BE18:BE24)</f>
        <v>2.9767702514701657</v>
      </c>
      <c r="Q14" s="157"/>
      <c r="R14" s="366"/>
      <c r="S14" s="60"/>
      <c r="T14" s="61"/>
      <c r="U14" s="61"/>
    </row>
    <row r="15" spans="1:26">
      <c r="A15" s="25" t="s">
        <v>263</v>
      </c>
      <c r="B15" s="371">
        <f>AVERAGE(HHLO!BF8:BF15,HHLO!BF21:BF28)</f>
        <v>26.476164217808709</v>
      </c>
      <c r="C15" s="372" t="s">
        <v>147</v>
      </c>
      <c r="D15" s="373">
        <f>_xlfn.STDEV.S(HHLO!BE8:BE15,HHLO!BE21:BE28)</f>
        <v>4.4579358733671155</v>
      </c>
      <c r="E15" s="157"/>
      <c r="F15" s="51"/>
      <c r="G15" s="60"/>
      <c r="H15" s="365">
        <f>AVERAGE(LHLO!BF8:BF13,LHLO!BF19:BF24)</f>
        <v>18.377343665767398</v>
      </c>
      <c r="I15" s="42" t="s">
        <v>147</v>
      </c>
      <c r="J15" s="43">
        <f>_xlfn.STDEV.S(LHLO!BF8:BF13,LHLO!BF19:BF24)</f>
        <v>1.6692606300426569</v>
      </c>
      <c r="K15" s="367"/>
      <c r="L15" s="51"/>
      <c r="M15" s="60"/>
      <c r="N15" s="365">
        <f>AVERAGE(LHHO!BF7:BF13,LHHO!BF18:BF24)</f>
        <v>12.547845523194638</v>
      </c>
      <c r="O15" s="42" t="s">
        <v>147</v>
      </c>
      <c r="P15" s="43">
        <f>_xlfn.STDEV.S(LHHO!BF7:BF13,LHHO!BF18:BF24)</f>
        <v>3.4734100330073709</v>
      </c>
      <c r="Q15" s="157"/>
      <c r="R15" s="366"/>
      <c r="S15" s="60"/>
      <c r="T15" s="61"/>
      <c r="U15" s="61"/>
    </row>
    <row r="16" spans="1:26">
      <c r="A16" s="25" t="s">
        <v>195</v>
      </c>
      <c r="B16" s="371">
        <f>AVERAGE(HHLO!BG8:BG15,HHLO!BG21:BG28)</f>
        <v>13.181573699347432</v>
      </c>
      <c r="C16" s="372" t="s">
        <v>147</v>
      </c>
      <c r="D16" s="373">
        <f>_xlfn.STDEV.S(HHLO!BF8:BF15,HHLO!BF21:BF28)</f>
        <v>4.0450107533180795</v>
      </c>
      <c r="E16" s="157"/>
      <c r="F16" s="51"/>
      <c r="G16" s="60"/>
      <c r="H16" s="365">
        <f>AVERAGE(LHLO!BG8:BG13,LHLO!BG19:BG24)</f>
        <v>5.6882082198118695</v>
      </c>
      <c r="I16" s="42" t="s">
        <v>147</v>
      </c>
      <c r="J16" s="43">
        <f>_xlfn.STDEV.S(LHLO!BG8:BG13,LHLO!BG19:BG24)</f>
        <v>2.8934738887799654</v>
      </c>
      <c r="K16" s="367"/>
      <c r="L16" s="51"/>
      <c r="M16" s="60"/>
      <c r="N16" s="365">
        <f>AVERAGE(LHHO!BG7:BG13,LHHO!BG18:BG24)</f>
        <v>0.65315366877512993</v>
      </c>
      <c r="O16" s="42" t="s">
        <v>147</v>
      </c>
      <c r="P16" s="43">
        <f>_xlfn.STDEV.S(LHHO!BG7:BG13,LHHO!BG18:BG24)</f>
        <v>1.1363174544738859</v>
      </c>
      <c r="Q16" s="50"/>
      <c r="R16" s="366"/>
      <c r="S16" s="60"/>
      <c r="T16" s="61"/>
      <c r="U16" s="61"/>
      <c r="Y16" s="33"/>
    </row>
    <row r="17" spans="1:29">
      <c r="A17" s="363" t="s">
        <v>292</v>
      </c>
      <c r="B17" s="374"/>
      <c r="C17" s="375"/>
      <c r="D17" s="376"/>
      <c r="E17" s="157"/>
      <c r="F17" s="157"/>
      <c r="G17" s="60"/>
      <c r="H17" s="46"/>
      <c r="I17" s="38"/>
      <c r="J17" s="47"/>
      <c r="K17" s="367"/>
      <c r="L17" s="367"/>
      <c r="M17" s="60"/>
      <c r="N17" s="46"/>
      <c r="O17" s="38"/>
      <c r="P17" s="47"/>
      <c r="Q17" s="50"/>
      <c r="R17" s="163"/>
      <c r="S17" s="60"/>
      <c r="T17" s="61"/>
      <c r="U17" s="61"/>
      <c r="Y17" s="33"/>
    </row>
    <row r="18" spans="1:29">
      <c r="A18" s="25" t="s">
        <v>34</v>
      </c>
      <c r="B18" s="377">
        <f>AVERAGE(HHLO!BM8:BM14,HHLO!BM21:BM28)</f>
        <v>0.20851304069747406</v>
      </c>
      <c r="C18" s="375" t="s">
        <v>147</v>
      </c>
      <c r="D18" s="378">
        <f>STDEV(HHLO!BM8:BM14,HHLO!BM21:BM28)</f>
        <v>1.8776166089446711E-2</v>
      </c>
      <c r="E18" s="51">
        <f>COUNT(HHLO!BM8:BM14,HHLO!BM21:BM28)</f>
        <v>15</v>
      </c>
      <c r="F18" s="157">
        <v>2</v>
      </c>
      <c r="G18" s="60"/>
      <c r="H18" s="114">
        <f>AVERAGE(LHLO!BM8:BM13,LHLO!BM19:BM24)</f>
        <v>9.2803079993877893E-2</v>
      </c>
      <c r="I18" s="60"/>
      <c r="J18" s="378">
        <f>STDEV(LHLO!BM8:BM13,LHLO!BM19:BM24)</f>
        <v>3.2544815059236981E-2</v>
      </c>
      <c r="K18" s="51">
        <f>COUNT(LHLO!BM8:BM13,LHLO!BM19:BM24)</f>
        <v>11</v>
      </c>
      <c r="L18" s="157">
        <v>2</v>
      </c>
      <c r="M18" s="60"/>
      <c r="N18" s="379">
        <f>AVERAGE(LHHO!BM7:BM13,LHHO!BM18:BM24)</f>
        <v>0.64798300967303368</v>
      </c>
      <c r="O18" s="380" t="s">
        <v>147</v>
      </c>
      <c r="P18" s="378">
        <f>_xlfn.STDEV.S(LHHO!BM7:BM13,LHHO!BM18:BM24)</f>
        <v>0.13598927426517146</v>
      </c>
      <c r="Q18" s="51">
        <f>COUNT(LHHO!BM7:BM13,LHHO!BM18:BM24)</f>
        <v>14</v>
      </c>
      <c r="R18" s="366">
        <v>2</v>
      </c>
      <c r="S18" s="379"/>
      <c r="T18" s="61"/>
      <c r="U18" s="61"/>
      <c r="Y18" s="33"/>
    </row>
    <row r="19" spans="1:29">
      <c r="A19" s="25" t="s">
        <v>38</v>
      </c>
      <c r="B19" s="377">
        <f>AVERAGE(HHLO!BN8:BN14,HHLO!BN21:BN28)</f>
        <v>0.12993028847771496</v>
      </c>
      <c r="C19" s="375" t="s">
        <v>147</v>
      </c>
      <c r="D19" s="378">
        <f>STDEV(HHLO!BN8:BN14,HHLO!BN21:BN28)</f>
        <v>3.7885099427636799E-2</v>
      </c>
      <c r="E19" s="157">
        <f>COUNT(HHLO!BN8:BN14,HHLO!BN21:BN28)</f>
        <v>15</v>
      </c>
      <c r="F19" s="157">
        <v>2</v>
      </c>
      <c r="G19" s="60"/>
      <c r="H19" s="114">
        <f>AVERAGE(LHLO!BN8:BN13,LHLO!BN19:BN24)</f>
        <v>0.13235705381205909</v>
      </c>
      <c r="I19" s="60"/>
      <c r="J19" s="378">
        <f>STDEV(LHLO!BN8:BN13,LHLO!BN19:BN24)</f>
        <v>4.3331304620689078E-2</v>
      </c>
      <c r="K19" s="381">
        <f>COUNT(LHLO!BN8:BN13,LHLO!BN19:BN24)</f>
        <v>11</v>
      </c>
      <c r="L19" s="367">
        <v>2</v>
      </c>
      <c r="M19" s="60"/>
      <c r="N19" s="379">
        <f>AVERAGE(LHHO!BN7:BN13,LHHO!BN18:BN24)</f>
        <v>0.27204023192896398</v>
      </c>
      <c r="O19" s="380" t="s">
        <v>147</v>
      </c>
      <c r="P19" s="378">
        <f>_xlfn.STDEV.S(LHHO!BN7:BN13,LHHO!BN18:BN24)</f>
        <v>9.4354095052321355E-2</v>
      </c>
      <c r="Q19" s="51">
        <f>COUNT(LHHO!BN7:BN13,LHHO!BN18:BN24)</f>
        <v>14</v>
      </c>
      <c r="R19" s="366">
        <v>2</v>
      </c>
      <c r="S19" s="60"/>
      <c r="T19" s="61"/>
      <c r="U19" s="61"/>
      <c r="Y19" s="33"/>
    </row>
    <row r="20" spans="1:29">
      <c r="A20" s="25" t="s">
        <v>42</v>
      </c>
      <c r="B20" s="377">
        <f>AVERAGE(HHLO!BO8:BO14,HHLO!BO21:BO28)</f>
        <v>0.33336039900807779</v>
      </c>
      <c r="C20" s="375" t="s">
        <v>147</v>
      </c>
      <c r="D20" s="378">
        <f>STDEV(HHLO!BO8:BO14,HHLO!BO21:BO28)</f>
        <v>0.10079382721615728</v>
      </c>
      <c r="E20" s="157">
        <f>COUNT(HHLO!BO8:BO14,HHLO!BO21:BO28)</f>
        <v>15</v>
      </c>
      <c r="F20" s="157">
        <v>2</v>
      </c>
      <c r="G20" s="60"/>
      <c r="H20" s="114">
        <f>AVERAGE(LHLO!BO8:BO13,LHLO!BO19:BO24)</f>
        <v>0.54834389314899878</v>
      </c>
      <c r="I20" s="60"/>
      <c r="J20" s="378">
        <f>STDEV(LHLO!BO8:BO13,LHLO!BO19:BO24)</f>
        <v>0.140986476551064</v>
      </c>
      <c r="K20" s="381">
        <f>COUNT(LHLO!BO8:BO13,LHLO!BO19:BO24)</f>
        <v>11</v>
      </c>
      <c r="L20" s="367">
        <v>2</v>
      </c>
      <c r="M20" s="60"/>
      <c r="N20" s="379">
        <f>AVERAGE(LHHO!BO7:BO13,LHHO!BO18:BO24)</f>
        <v>1.7738543829417856E-2</v>
      </c>
      <c r="O20" s="380" t="s">
        <v>147</v>
      </c>
      <c r="P20" s="378">
        <f>_xlfn.STDEV.S(LHHO!BO7:BO13,LHHO!BO18:BO24)</f>
        <v>2.0856870661686778E-2</v>
      </c>
      <c r="Q20" s="51">
        <f>COUNT(LHHO!BO7:BO13,LHHO!BO18:BO24)</f>
        <v>14</v>
      </c>
      <c r="R20" s="366">
        <v>2</v>
      </c>
      <c r="S20" s="60"/>
      <c r="T20" s="61"/>
      <c r="U20" s="61"/>
      <c r="Y20" s="33"/>
    </row>
    <row r="21" spans="1:29">
      <c r="A21" s="25" t="s">
        <v>46</v>
      </c>
      <c r="B21" s="377">
        <f>AVERAGE(HHLO!BP8:BP14,HHLO!BP21:BP28)</f>
        <v>0.1081251529794751</v>
      </c>
      <c r="C21" s="375" t="s">
        <v>147</v>
      </c>
      <c r="D21" s="378">
        <f>STDEV(HHLO!BP8:BP14,HHLO!BP21:BP28)</f>
        <v>3.5025361231431927E-2</v>
      </c>
      <c r="E21" s="157">
        <f>COUNT(HHLO!BP8:BP14,HHLO!BP21:BP28)</f>
        <v>15</v>
      </c>
      <c r="F21" s="157">
        <v>2</v>
      </c>
      <c r="G21" s="60"/>
      <c r="H21" s="114">
        <f>AVERAGE(LHLO!BP8:BP13,LHLO!BP19:BP24)</f>
        <v>0.11643459458556647</v>
      </c>
      <c r="I21" s="60"/>
      <c r="J21" s="378">
        <f>STDEV(LHLO!BP8:BP13,LHLO!BP19:BP24)</f>
        <v>9.4522644782588122E-2</v>
      </c>
      <c r="K21" s="51">
        <f>COUNT(LHLO!BP8:BP13,LHLO!BP19:BP24)</f>
        <v>11</v>
      </c>
      <c r="L21" s="367">
        <v>2</v>
      </c>
      <c r="M21" s="60"/>
      <c r="N21" s="379">
        <f>AVERAGE(LHHO!BP7:BP13,LHHO!BP18:BP24)</f>
        <v>9.0876467422023096E-3</v>
      </c>
      <c r="O21" s="380" t="s">
        <v>147</v>
      </c>
      <c r="P21" s="378">
        <f>_xlfn.STDEV.S(LHHO!BP7:BP13,LHHO!BP18:BP24)</f>
        <v>1.8788287246418227E-2</v>
      </c>
      <c r="Q21" s="51">
        <f>COUNT(LHHO!BP7:BP13,LHHO!BP18:BP24)</f>
        <v>14</v>
      </c>
      <c r="R21" s="366">
        <v>2</v>
      </c>
      <c r="S21" s="60"/>
      <c r="T21" s="61"/>
      <c r="U21" s="61"/>
      <c r="Y21" s="33"/>
    </row>
    <row r="22" spans="1:29">
      <c r="A22" s="25" t="s">
        <v>50</v>
      </c>
      <c r="B22" s="377">
        <f>AVERAGE(HHLO!BQ8:BQ14,HHLO!BQ21:BQ28)</f>
        <v>0.21428280525249202</v>
      </c>
      <c r="C22" s="375" t="s">
        <v>147</v>
      </c>
      <c r="D22" s="378">
        <f>STDEV(HHLO!BQ8:BQ14,HHLO!BQ21:BQ28)</f>
        <v>0.1069925623898119</v>
      </c>
      <c r="E22" s="157">
        <f>COUNT(HHLO!BQ8:BQ14,HHLO!BQ21:BQ28)</f>
        <v>15</v>
      </c>
      <c r="F22" s="157">
        <v>2</v>
      </c>
      <c r="G22" s="60"/>
      <c r="H22" s="114">
        <f>AVERAGE(LHLO!BQ8:BQ13,LHLO!BQ19:BQ24)</f>
        <v>0.11006137845949787</v>
      </c>
      <c r="I22" s="60"/>
      <c r="J22" s="378">
        <f>STDEV(LHLO!BQ8:BQ13,LHLO!BQ19:BQ24)</f>
        <v>3.082339231494256E-2</v>
      </c>
      <c r="K22" s="381">
        <f>COUNT(LHLO!BQ8:BQ13,LHLO!BQ19:BQ24)</f>
        <v>11</v>
      </c>
      <c r="L22" s="367">
        <v>2</v>
      </c>
      <c r="M22" s="60"/>
      <c r="N22" s="379">
        <f>AVERAGE(LHHO!BQ7:BQ13,LHHO!BQ18:BQ24)</f>
        <v>4.0217634776698701E-2</v>
      </c>
      <c r="O22" s="380" t="s">
        <v>147</v>
      </c>
      <c r="P22" s="378">
        <f>_xlfn.STDEV.S(LHHO!BQ7:BQ13,LHHO!BQ18:BQ24)</f>
        <v>6.872400601966841E-2</v>
      </c>
      <c r="Q22" s="51">
        <f>COUNT(LHHO!BQ7:BQ13,LHHO!BQ18:BQ24)</f>
        <v>14</v>
      </c>
      <c r="R22" s="366">
        <v>2</v>
      </c>
      <c r="S22" s="60"/>
      <c r="T22" s="61"/>
      <c r="U22" s="61"/>
      <c r="Y22" s="33"/>
    </row>
    <row r="23" spans="1:29">
      <c r="A23" s="25" t="s">
        <v>293</v>
      </c>
      <c r="B23" s="382">
        <f>AVERAGE(HHLO!BR8:BR15,HHLO!BR21:BR28)</f>
        <v>0.67180372818326684</v>
      </c>
      <c r="C23" s="383" t="s">
        <v>147</v>
      </c>
      <c r="D23" s="384">
        <f>_xlfn.STDEV.S(HHLO!BR8:BR15,HHLO!BR21:BR28)</f>
        <v>0.10518570074775389</v>
      </c>
      <c r="E23" s="75"/>
      <c r="F23" s="75"/>
      <c r="G23" s="377"/>
      <c r="H23" s="114">
        <f>AVERAGE(LHLO!BR8:BR13,LHLO!BR19:BR24)</f>
        <v>0.77350402695493581</v>
      </c>
      <c r="I23" s="60"/>
      <c r="J23" s="378">
        <f>_xlfn.STDEV.S(LHLO!BR8:BR13,LHLO!BR19:BR24)</f>
        <v>8.7051972197326757E-2</v>
      </c>
      <c r="K23" s="228"/>
      <c r="L23" s="228"/>
      <c r="M23" s="125"/>
      <c r="N23" s="114">
        <f>AVERAGE(LHHO!BR7:BR13,LHHO!BR18:BR24)</f>
        <v>0.94408206705841535</v>
      </c>
      <c r="O23" s="380" t="s">
        <v>147</v>
      </c>
      <c r="P23" s="378">
        <f>_xlfn.STDEV.S(LHHO!BR7:BR13,LHHO!BR18:BR24)</f>
        <v>9.8833821114068104E-2</v>
      </c>
      <c r="Q23" s="51"/>
      <c r="R23" s="366"/>
      <c r="S23" s="60"/>
      <c r="T23" s="61"/>
      <c r="U23" s="61"/>
      <c r="Y23" s="33"/>
    </row>
    <row r="24" spans="1:29">
      <c r="A24" s="25" t="s">
        <v>294</v>
      </c>
      <c r="B24" s="382">
        <f>AVERAGE(HHLO!BS8:BS15,HHLO!BS21:BS28)</f>
        <v>0.32819627181673322</v>
      </c>
      <c r="C24" s="383" t="s">
        <v>147</v>
      </c>
      <c r="D24" s="384">
        <f>_xlfn.STDEV.S(HHLO!BS8:BS15,HHLO!BS21:BS28)</f>
        <v>0.1051857007477542</v>
      </c>
      <c r="E24" s="75"/>
      <c r="F24" s="75"/>
      <c r="G24" s="377"/>
      <c r="H24" s="114">
        <f>AVERAGE(LHLO!BS8:BS13,LHLO!BS19:BS24)</f>
        <v>0.22649597304506433</v>
      </c>
      <c r="I24" s="60"/>
      <c r="J24" s="378">
        <f>_xlfn.STDEV.S(LHLO!BS8:BS13,LHLO!BS19:BS24)</f>
        <v>8.7051972197327715E-2</v>
      </c>
      <c r="K24" s="228"/>
      <c r="L24" s="228"/>
      <c r="M24" s="125"/>
      <c r="N24" s="114">
        <f>AVERAGE(LHHO!BS7:BS13,LHHO!BS18:BS24)</f>
        <v>5.5917932941584689E-2</v>
      </c>
      <c r="O24" s="380" t="s">
        <v>147</v>
      </c>
      <c r="P24" s="378">
        <f>_xlfn.STDEV.S(LHHO!BS7:BS13,LHHO!BS18:BS24)</f>
        <v>9.883382111406698E-2</v>
      </c>
      <c r="Q24" s="51"/>
      <c r="R24" s="366"/>
      <c r="S24" s="60"/>
      <c r="T24" s="61"/>
      <c r="U24" s="61"/>
      <c r="Y24" s="33"/>
    </row>
    <row r="25" spans="1:29">
      <c r="A25" s="363" t="s">
        <v>235</v>
      </c>
      <c r="B25" s="374"/>
      <c r="C25" s="375"/>
      <c r="D25" s="376"/>
      <c r="E25" s="157"/>
      <c r="F25" s="157"/>
      <c r="G25" s="60"/>
      <c r="H25" s="46"/>
      <c r="I25" s="38"/>
      <c r="J25" s="47"/>
      <c r="K25" s="367"/>
      <c r="L25" s="367"/>
      <c r="M25" s="60"/>
      <c r="N25" s="46"/>
      <c r="O25" s="38"/>
      <c r="P25" s="47"/>
      <c r="Q25" s="51"/>
      <c r="R25" s="366"/>
      <c r="S25" s="60"/>
      <c r="T25" s="61"/>
      <c r="U25" s="61"/>
      <c r="Y25" s="33"/>
    </row>
    <row r="26" spans="1:29">
      <c r="A26" s="25" t="s">
        <v>178</v>
      </c>
      <c r="B26" s="368">
        <f>AVERAGE(HHLO!CH6:CH14,HHLO!CH19:CH28)</f>
        <v>2.0403673008351255</v>
      </c>
      <c r="C26" s="40" t="s">
        <v>147</v>
      </c>
      <c r="D26" s="370">
        <f>STDEV(HHLO!CH6:CH14,HHLO!CH19:CH28)</f>
        <v>0.25140524822992172</v>
      </c>
      <c r="E26" s="51">
        <f>COUNT(HHLO!CH6:CH14,HHLO!CH19:CH28)</f>
        <v>19</v>
      </c>
      <c r="F26" s="51">
        <v>2</v>
      </c>
      <c r="G26" s="48"/>
      <c r="H26" s="46">
        <f>AVERAGE(LHLO!CH5:CH13,LHLO!CH16:CH24)</f>
        <v>1.6827338753366534</v>
      </c>
      <c r="I26" s="38" t="s">
        <v>147</v>
      </c>
      <c r="J26" s="47">
        <f>STDEV(LHLO!CH5:CH13,LHLO!CH16:CH24)</f>
        <v>8.4018409164771879E-2</v>
      </c>
      <c r="K26" s="381">
        <f>COUNT(LHLO!CH5:CH13,LHLO!CH16:CH24)</f>
        <v>18</v>
      </c>
      <c r="L26" s="381">
        <v>2</v>
      </c>
      <c r="M26" s="45"/>
      <c r="N26" s="39">
        <f>AVERAGE(LHHO!CH5:CH13,LHHO!CH16:CH24)</f>
        <v>2.7801307101113482</v>
      </c>
      <c r="O26" s="40" t="s">
        <v>147</v>
      </c>
      <c r="P26" s="41">
        <f>STDEV(LHHO!CH5:CH13,LHHO!CH16:CH24)</f>
        <v>0.14824591209548238</v>
      </c>
      <c r="Q26" s="51">
        <f>COUNT(LHHO!CH5:CH13,LHHO!CH16:CH24)</f>
        <v>18</v>
      </c>
      <c r="R26" s="385">
        <v>2</v>
      </c>
      <c r="S26" s="60"/>
      <c r="T26" s="61"/>
      <c r="U26" s="61"/>
      <c r="Y26" s="33"/>
    </row>
    <row r="27" spans="1:29">
      <c r="A27" s="25" t="s">
        <v>179</v>
      </c>
      <c r="B27" s="368">
        <f>AVERAGE(HHLO!CI6:CI14,HHLO!CI19:CI28)</f>
        <v>2.5854940183390083</v>
      </c>
      <c r="C27" s="40" t="s">
        <v>147</v>
      </c>
      <c r="D27" s="370">
        <f>STDEV(HHLO!CI6:CI14,HHLO!CI19:CI28)</f>
        <v>0.31857340843064902</v>
      </c>
      <c r="E27" s="51">
        <f>COUNT(HHLO!CH6:CH14,HHLO!CH19:CH28)</f>
        <v>19</v>
      </c>
      <c r="F27" s="51">
        <v>2</v>
      </c>
      <c r="G27" s="48"/>
      <c r="H27" s="46">
        <f>AVERAGE(LHLO!CI5:CI13,LHLO!CI16:CI24)</f>
        <v>0.73699391062451136</v>
      </c>
      <c r="I27" s="38" t="s">
        <v>147</v>
      </c>
      <c r="J27" s="47">
        <f>STDEV(LHLO!CI5:CI13,LHLO!CI16:CI24)</f>
        <v>3.6797889935155322E-2</v>
      </c>
      <c r="K27" s="381">
        <f>COUNT(LHLO!CI5:CI13,LHLO!CI16:CI24)</f>
        <v>18</v>
      </c>
      <c r="L27" s="381">
        <v>2</v>
      </c>
      <c r="M27" s="48"/>
      <c r="N27" s="46">
        <f>AVERAGE(LHHO!CI5:CI13,LHHO!CI16:CI24)</f>
        <v>1.2176253382207236</v>
      </c>
      <c r="O27" s="38" t="s">
        <v>147</v>
      </c>
      <c r="P27" s="47">
        <f>STDEV(LHHO!CI5:CI13,LHHO!CI16:CI24)</f>
        <v>6.4927874865233146E-2</v>
      </c>
      <c r="Q27" s="51">
        <f>COUNT(LHHO!CI5:CI13,LHHO!CI16:CI24)</f>
        <v>18</v>
      </c>
      <c r="R27" s="385">
        <v>2</v>
      </c>
      <c r="S27" s="60"/>
      <c r="T27" s="61"/>
      <c r="U27" s="61"/>
      <c r="Y27" s="33"/>
    </row>
    <row r="28" spans="1:29">
      <c r="A28" s="363" t="s">
        <v>191</v>
      </c>
      <c r="B28" s="386"/>
      <c r="C28" s="387"/>
      <c r="D28" s="388"/>
      <c r="E28" s="157"/>
      <c r="F28" s="157"/>
      <c r="G28" s="60"/>
      <c r="H28" s="36"/>
      <c r="I28" s="60"/>
      <c r="J28" s="37"/>
      <c r="K28" s="157"/>
      <c r="L28" s="157"/>
      <c r="M28" s="60"/>
      <c r="N28" s="36"/>
      <c r="O28" s="60"/>
      <c r="P28" s="37"/>
      <c r="Q28" s="51"/>
      <c r="R28" s="163"/>
      <c r="S28" s="60"/>
      <c r="T28" s="61"/>
      <c r="U28" s="61"/>
    </row>
    <row r="29" spans="1:29">
      <c r="A29" s="25" t="s">
        <v>178</v>
      </c>
      <c r="B29" s="368">
        <f>AVERAGE(HHLO!CU8:CU15,HHLO!CU21:CU28)</f>
        <v>-2.0090224545269071</v>
      </c>
      <c r="C29" s="369" t="s">
        <v>147</v>
      </c>
      <c r="D29" s="370">
        <f>_xlfn.STDEV.S(HHLO!CU8:CU15,HHLO!CU21:CU28)</f>
        <v>0.30308453904806898</v>
      </c>
      <c r="E29" s="51"/>
      <c r="F29" s="66"/>
      <c r="G29" s="45"/>
      <c r="H29" s="39">
        <f>AVERAGE(LHLO!CU8:CU13,LHLO!CU19:CU24)</f>
        <v>-1.5849706590240247</v>
      </c>
      <c r="I29" s="40" t="s">
        <v>147</v>
      </c>
      <c r="J29" s="41">
        <f>_xlfn.STDEV.S(LHLO!CU8:CU13,LHLO!CU19:CU24)</f>
        <v>0.25595397941945391</v>
      </c>
      <c r="K29" s="51"/>
      <c r="L29" s="51"/>
      <c r="M29" s="45"/>
      <c r="N29" s="39">
        <f>AVERAGE(LHHO!CU7:CU13,LHHO!CU18:CU24)</f>
        <v>1.3601561795185486</v>
      </c>
      <c r="O29" s="40" t="s">
        <v>147</v>
      </c>
      <c r="P29" s="41">
        <f>_xlfn.STDEV.S(LHHO!CU7:CU13,LHHO!CU18:CU24)</f>
        <v>0.57454429712045041</v>
      </c>
      <c r="Q29" s="157"/>
      <c r="R29" s="163"/>
      <c r="S29" s="60"/>
      <c r="T29" s="61"/>
      <c r="U29" s="61"/>
    </row>
    <row r="30" spans="1:29">
      <c r="A30" s="25" t="s">
        <v>179</v>
      </c>
      <c r="B30" s="368">
        <f>AVERAGE(HHLO!CV8:CV15,HHLO!CV21:CV28)</f>
        <v>-0.81016730636736278</v>
      </c>
      <c r="C30" s="369" t="s">
        <v>147</v>
      </c>
      <c r="D30" s="370">
        <f>_xlfn.STDEV.S(HHLO!CV8:CV15,HHLO!CV21:CV28)</f>
        <v>0.59812163157251996</v>
      </c>
      <c r="E30" s="51"/>
      <c r="F30" s="66"/>
      <c r="G30" s="125"/>
      <c r="H30" s="46">
        <f>AVERAGE(LHLO!CV8:CV13,LHLO!CV19:CV24)</f>
        <v>0.4036758020809787</v>
      </c>
      <c r="I30" s="38" t="s">
        <v>147</v>
      </c>
      <c r="J30" s="47">
        <f>_xlfn.STDEV.S(LHLO!CV8:CV13,LHLO!CV19:CV24)</f>
        <v>7.0934292208537156E-2</v>
      </c>
      <c r="K30" s="51"/>
      <c r="L30" s="51"/>
      <c r="M30" s="45"/>
      <c r="N30" s="39">
        <f>AVERAGE(LHHO!CV7:CV13,LHHO!CV18:CV24)</f>
        <v>0.4177656361359755</v>
      </c>
      <c r="O30" s="40" t="s">
        <v>147</v>
      </c>
      <c r="P30" s="41">
        <f>_xlfn.STDEV.S(LHHO!CV7:CV13,LHHO!CV18:CV24)</f>
        <v>0.59208368803897715</v>
      </c>
      <c r="Q30" s="157"/>
      <c r="R30" s="163"/>
      <c r="S30" s="60"/>
      <c r="T30" s="61"/>
      <c r="U30" s="61"/>
      <c r="Z30" s="33"/>
      <c r="AA30" s="33"/>
      <c r="AB30" s="33"/>
      <c r="AC30" s="33"/>
    </row>
    <row r="31" spans="1:29">
      <c r="A31" s="25" t="s">
        <v>30</v>
      </c>
      <c r="B31" s="368">
        <f>AVERAGE(HHLO!CW8:CW15,HHLO!CW21:CW28)</f>
        <v>-6.6666666666666666E-2</v>
      </c>
      <c r="C31" s="369" t="s">
        <v>147</v>
      </c>
      <c r="D31" s="370">
        <f>_xlfn.STDEV.S(HHLO!CW8:CW15,HHLO!CW21:CW28)</f>
        <v>0.2581988897471611</v>
      </c>
      <c r="E31" s="51"/>
      <c r="F31" s="50"/>
      <c r="G31" s="48"/>
      <c r="H31" s="46">
        <f>AVERAGE(LHLO!CW8:CW13,LHLO!CW19:CW24)</f>
        <v>0</v>
      </c>
      <c r="I31" s="38" t="s">
        <v>147</v>
      </c>
      <c r="J31" s="47">
        <f>_xlfn.STDEV.S(LHLO!CW8:CW13,LHLO!CW19:CW24)</f>
        <v>0</v>
      </c>
      <c r="K31" s="51"/>
      <c r="L31" s="51"/>
      <c r="M31" s="48"/>
      <c r="N31" s="46">
        <f>AVERAGE(LHHO!CW7:CW13,LHHO!CW18:CW24)</f>
        <v>1.3216919541230847E-2</v>
      </c>
      <c r="O31" s="38" t="s">
        <v>147</v>
      </c>
      <c r="P31" s="47">
        <f>_xlfn.STDEV.S(LHHO!CW7:CW13,LHHO!CW18:CW24)</f>
        <v>3.693291556799505E-2</v>
      </c>
      <c r="Q31" s="157"/>
      <c r="R31" s="163"/>
      <c r="S31" s="60"/>
      <c r="T31" s="61"/>
      <c r="U31" s="61"/>
    </row>
    <row r="32" spans="1:29">
      <c r="A32" s="25" t="s">
        <v>34</v>
      </c>
      <c r="B32" s="368">
        <f>AVERAGE(HHLO!CX8:CX15,HHLO!CX21:CX28)</f>
        <v>0.33537367712842475</v>
      </c>
      <c r="C32" s="369" t="s">
        <v>147</v>
      </c>
      <c r="D32" s="370">
        <f>_xlfn.STDEV.S(HHLO!CX8:CX15,HHLO!CX21:CX28)</f>
        <v>0.12971164182559633</v>
      </c>
      <c r="E32" s="66"/>
      <c r="F32" s="66"/>
      <c r="G32" s="45"/>
      <c r="H32" s="39">
        <f>AVERAGE(LHLO!CX8:CX13,LHLO!CX19:CX24)</f>
        <v>6.8214405352037516E-2</v>
      </c>
      <c r="I32" s="40" t="s">
        <v>147</v>
      </c>
      <c r="J32" s="41">
        <f>_xlfn.STDEV.S(LHLO!CX8:CX13,LHLO!CX19:CX24)</f>
        <v>0.11242760637806068</v>
      </c>
      <c r="K32" s="51"/>
      <c r="L32" s="51"/>
      <c r="M32" s="45"/>
      <c r="N32" s="39">
        <f>AVERAGE(LHHO!CX7:CX13,LHHO!CX18:CX24)</f>
        <v>0.6988359264313041</v>
      </c>
      <c r="O32" s="40" t="s">
        <v>147</v>
      </c>
      <c r="P32" s="41">
        <f>_xlfn.STDEV.S(LHHO!CX7:CX13,LHHO!CX18:CX24)</f>
        <v>0.32154264248850273</v>
      </c>
      <c r="Q32" s="157"/>
      <c r="R32" s="163"/>
      <c r="S32" s="60"/>
      <c r="T32" s="61"/>
      <c r="U32" s="61"/>
      <c r="V32" s="33"/>
      <c r="W32" s="33"/>
      <c r="X32" s="33"/>
      <c r="Y32" s="33"/>
    </row>
    <row r="33" spans="1:21">
      <c r="A33" s="25" t="s">
        <v>38</v>
      </c>
      <c r="B33" s="368">
        <f>AVERAGE(HHLO!CY8:CY15,HHLO!CY21:CY28)</f>
        <v>0.40368469902952592</v>
      </c>
      <c r="C33" s="369" t="s">
        <v>147</v>
      </c>
      <c r="D33" s="370">
        <f>_xlfn.STDEV.S(HHLO!CY8:CY15,HHLO!CY21:CY28)</f>
        <v>0.19316322767106259</v>
      </c>
      <c r="E33" s="66"/>
      <c r="F33" s="66"/>
      <c r="G33" s="45"/>
      <c r="H33" s="39">
        <f>AVERAGE(LHLO!CY8:CY13,LHLO!CY19:CY24)</f>
        <v>0.31875441167373664</v>
      </c>
      <c r="I33" s="40" t="s">
        <v>147</v>
      </c>
      <c r="J33" s="41">
        <f>_xlfn.STDEV.S(LHLO!CY8:CY13,LHLO!CY19:CY24)</f>
        <v>0.17194817059185807</v>
      </c>
      <c r="K33" s="51"/>
      <c r="L33" s="51"/>
      <c r="M33" s="45"/>
      <c r="N33" s="39">
        <f>AVERAGE(LHHO!CY7:CY13,LHHO!CY18:CY24)</f>
        <v>0.32292292083287366</v>
      </c>
      <c r="O33" s="40" t="s">
        <v>147</v>
      </c>
      <c r="P33" s="41">
        <f>_xlfn.STDEV.S(LHHO!CY7:CY13,LHHO!CY18:CY24)</f>
        <v>0.1725041183373214</v>
      </c>
      <c r="Q33" s="157"/>
      <c r="R33" s="163"/>
      <c r="S33" s="60"/>
      <c r="T33" s="61"/>
      <c r="U33" s="61"/>
    </row>
    <row r="34" spans="1:21">
      <c r="A34" s="25" t="s">
        <v>42</v>
      </c>
      <c r="B34" s="368">
        <f>AVERAGE(HHLO!CZ8:CZ15,HHLO!CZ21:CZ28)</f>
        <v>1.2417141747548217</v>
      </c>
      <c r="C34" s="369" t="s">
        <v>147</v>
      </c>
      <c r="D34" s="370">
        <f>_xlfn.STDEV.S(HHLO!CZ8:CZ15,HHLO!CZ21:CZ28)</f>
        <v>0.37129710581865893</v>
      </c>
      <c r="E34" s="75"/>
      <c r="F34" s="75"/>
      <c r="G34" s="45"/>
      <c r="H34" s="39">
        <f>AVERAGE(LHLO!CZ8:CZ13,LHLO!CZ19:CZ24)</f>
        <v>1.5015618410547997</v>
      </c>
      <c r="I34" s="40" t="s">
        <v>147</v>
      </c>
      <c r="J34" s="41">
        <f>_xlfn.STDEV.S(LHLO!CZ8:CZ13,LHLO!CZ19:CZ24)</f>
        <v>0.21805614408405927</v>
      </c>
      <c r="K34" s="51"/>
      <c r="L34" s="51"/>
      <c r="M34" s="125"/>
      <c r="N34" s="46">
        <f>AVERAGE(LHHO!CZ7:CZ13,LHHO!CZ18:CZ24)</f>
        <v>2.8244399360178085E-2</v>
      </c>
      <c r="O34" s="38" t="s">
        <v>147</v>
      </c>
      <c r="P34" s="47">
        <f>_xlfn.STDEV.S(LHHO!CZ7:CZ13,LHHO!CZ18:CZ24)</f>
        <v>3.075969318349521E-2</v>
      </c>
      <c r="Q34" s="157"/>
      <c r="R34" s="163"/>
      <c r="S34" s="60"/>
      <c r="T34" s="61"/>
      <c r="U34" s="61"/>
    </row>
    <row r="35" spans="1:21">
      <c r="A35" s="25" t="s">
        <v>46</v>
      </c>
      <c r="B35" s="368">
        <f>AVERAGE(HHLO!DA8:DA15,HHLO!DA21:DA28)</f>
        <v>0.42520976337782468</v>
      </c>
      <c r="C35" s="369" t="s">
        <v>147</v>
      </c>
      <c r="D35" s="370">
        <f>_xlfn.STDEV.S(HHLO!DA8:DA15,HHLO!DA21:DA28)</f>
        <v>0.15161600030333788</v>
      </c>
      <c r="E35" s="75"/>
      <c r="F35" s="75"/>
      <c r="G35" s="125"/>
      <c r="H35" s="39">
        <f>AVERAGE(LHLO!DA8:DA13,LHLO!DA19:DA24)</f>
        <v>0.37449609553351865</v>
      </c>
      <c r="I35" s="35" t="s">
        <v>147</v>
      </c>
      <c r="J35" s="41">
        <f>_xlfn.STDEV.S(LHLO!DA8:DA13,LHLO!DA19:DA24)</f>
        <v>0.3424024929857481</v>
      </c>
      <c r="K35" s="51"/>
      <c r="L35" s="51"/>
      <c r="M35" s="125"/>
      <c r="N35" s="46">
        <f>AVERAGE(LHHO!DA7:DA13,LHHO!DA18:DA24)</f>
        <v>1.3160716908422628E-2</v>
      </c>
      <c r="O35" s="38" t="s">
        <v>147</v>
      </c>
      <c r="P35" s="47">
        <f>_xlfn.STDEV.S(LHHO!DA7:DA13,LHHO!DA18:DA24)</f>
        <v>2.6771962329991891E-2</v>
      </c>
      <c r="Q35" s="157"/>
      <c r="R35" s="163"/>
      <c r="S35" s="60"/>
      <c r="T35" s="61"/>
      <c r="U35" s="61"/>
    </row>
    <row r="36" spans="1:21">
      <c r="A36" s="25" t="s">
        <v>50</v>
      </c>
      <c r="B36" s="368">
        <f>AVERAGE(HHLO!DB8:DB15,HHLO!DB21:DB28)</f>
        <v>0.8484568222502521</v>
      </c>
      <c r="C36" s="369" t="s">
        <v>147</v>
      </c>
      <c r="D36" s="370">
        <f>_xlfn.STDEV.S(HHLO!DB8:DB15,HHLO!DB21:DB28)</f>
        <v>0.47257834023030382</v>
      </c>
      <c r="E36" s="75"/>
      <c r="F36" s="75"/>
      <c r="G36" s="125"/>
      <c r="H36" s="46">
        <f>AVERAGE(LHLO!DB8:DB13,LHLO!DB19:DB24)</f>
        <v>0.30364757955821003</v>
      </c>
      <c r="I36" s="38" t="s">
        <v>147</v>
      </c>
      <c r="J36" s="47">
        <f>_xlfn.STDEV.S(LHLO!DB8:DB13,LHLO!DB19:DB24)</f>
        <v>7.2858305464129317E-2</v>
      </c>
      <c r="K36" s="51"/>
      <c r="L36" s="51"/>
      <c r="M36" s="125"/>
      <c r="N36" s="46">
        <f>AVERAGE(LHHO!DB7:DB13,LHHO!DB18:DB24)</f>
        <v>5.626884421477206E-2</v>
      </c>
      <c r="O36" s="38" t="s">
        <v>147</v>
      </c>
      <c r="P36" s="47">
        <f>_xlfn.STDEV.S(LHHO!DB7:DB13,LHHO!DB18:DB24)</f>
        <v>9.5556163073905465E-2</v>
      </c>
      <c r="Q36" s="157"/>
      <c r="R36" s="163"/>
      <c r="S36" s="60"/>
      <c r="T36" s="61"/>
      <c r="U36" s="61"/>
    </row>
    <row r="37" spans="1:21">
      <c r="A37" s="25" t="s">
        <v>54</v>
      </c>
      <c r="B37" s="374">
        <f>AVERAGE(HHLO!DC8:DC15,HHLO!DC21:DC28)</f>
        <v>6.0335498735105807E-3</v>
      </c>
      <c r="C37" s="375" t="s">
        <v>147</v>
      </c>
      <c r="D37" s="376">
        <f>_xlfn.STDEV.S(HHLO!DC8:DC15,HHLO!DC21:DC28)</f>
        <v>9.565964600106518E-3</v>
      </c>
      <c r="E37" s="75"/>
      <c r="F37" s="75"/>
      <c r="G37" s="125"/>
      <c r="H37" s="389">
        <f>AVERAGE(LHLO!DC8:DC13,LHLO!DC19:DC24)</f>
        <v>0</v>
      </c>
      <c r="I37" s="35" t="s">
        <v>147</v>
      </c>
      <c r="J37" s="390">
        <f>_xlfn.STDEV.S(LHLO!DC8:DC13,LHLO!DC19:DC24)</f>
        <v>0</v>
      </c>
      <c r="K37" s="51"/>
      <c r="L37" s="51"/>
      <c r="M37" s="125"/>
      <c r="N37" s="46">
        <f>AVERAGE(LHHO!DC7:DC13,LHHO!DC18:DC24)</f>
        <v>3.552229931588575E-3</v>
      </c>
      <c r="O37" s="38" t="s">
        <v>147</v>
      </c>
      <c r="P37" s="47">
        <f>_xlfn.STDEV.S(LHHO!DC7:DC13,LHHO!DC18:DC24)</f>
        <v>9.5608994108506082E-3</v>
      </c>
      <c r="Q37" s="157"/>
      <c r="R37" s="163"/>
      <c r="S37" s="60"/>
      <c r="T37" s="61"/>
      <c r="U37" s="61"/>
    </row>
    <row r="38" spans="1:21">
      <c r="A38" s="25" t="s">
        <v>58</v>
      </c>
      <c r="B38" s="374">
        <f>AVERAGE(HHLO!DD8:DD15,HHLO!DD21:DD28)</f>
        <v>1.0589655165664234E-2</v>
      </c>
      <c r="C38" s="375" t="s">
        <v>147</v>
      </c>
      <c r="D38" s="376">
        <f>_xlfn.STDEV.S(HHLO!DD8:DD15,HHLO!DD21:DD28)</f>
        <v>2.5532881795753679E-2</v>
      </c>
      <c r="E38" s="75"/>
      <c r="F38" s="75"/>
      <c r="G38" s="125"/>
      <c r="H38" s="389">
        <f>AVERAGE(LHLO!DD8:DD13,LHLO!DD19:DD24)</f>
        <v>0</v>
      </c>
      <c r="I38" s="35" t="s">
        <v>147</v>
      </c>
      <c r="J38" s="390">
        <f>_xlfn.STDEV.S(LHLO!DD8:DD13,LHLO!DD19:DD24)</f>
        <v>0</v>
      </c>
      <c r="K38" s="51"/>
      <c r="L38" s="51"/>
      <c r="M38" s="125"/>
      <c r="N38" s="46">
        <f>AVERAGE(LHHO!DD7:DD13,LHHO!DD18:DD24)</f>
        <v>6.1251111499243801E-3</v>
      </c>
      <c r="O38" s="38" t="s">
        <v>147</v>
      </c>
      <c r="P38" s="47">
        <f>_xlfn.STDEV.S(LHHO!DD7:DD13,LHHO!DD18:DD24)</f>
        <v>1.4086590072957006E-2</v>
      </c>
      <c r="Q38" s="157"/>
      <c r="R38" s="163"/>
      <c r="S38" s="60"/>
      <c r="T38" s="61"/>
      <c r="U38" s="61"/>
    </row>
    <row r="39" spans="1:21">
      <c r="A39" s="25" t="s">
        <v>157</v>
      </c>
      <c r="B39" s="368">
        <f>AVERAGE(HHLO!DE8:DE15,HHLO!DE21:DE28)</f>
        <v>3.2710623415800231</v>
      </c>
      <c r="C39" s="369" t="s">
        <v>147</v>
      </c>
      <c r="D39" s="370">
        <f>_xlfn.STDEV.S(HHLO!DE8:DE15,HHLO!DE21:DE28)</f>
        <v>0.63877753513093172</v>
      </c>
      <c r="E39" s="66"/>
      <c r="F39" s="66"/>
      <c r="G39" s="45"/>
      <c r="H39" s="39">
        <f>AVERAGE(LHLO!DE8:DE13,LHLO!DE19:DE24)</f>
        <v>2.5559163349377658</v>
      </c>
      <c r="I39" s="40" t="s">
        <v>147</v>
      </c>
      <c r="J39" s="41">
        <f>_xlfn.STDEV.S(LHLO!DE8:DE13,LHLO!DE19:DE24)</f>
        <v>0.56433113951905411</v>
      </c>
      <c r="K39" s="66"/>
      <c r="L39" s="51"/>
      <c r="M39" s="45"/>
      <c r="N39" s="39">
        <f>AVERAGE(LHHO!DE7:DE13,LHHO!DE18:DE24)</f>
        <v>1.1423270683702944</v>
      </c>
      <c r="O39" s="40" t="s">
        <v>147</v>
      </c>
      <c r="P39" s="41">
        <f>_xlfn.STDEV.S(LHHO!DE7:DE13,LHHO!DE18:DE24)</f>
        <v>0.37378765082843141</v>
      </c>
      <c r="Q39" s="157"/>
      <c r="R39" s="163"/>
      <c r="S39" s="60"/>
      <c r="T39" s="61"/>
      <c r="U39" s="61"/>
    </row>
    <row r="40" spans="1:21">
      <c r="A40" s="25" t="s">
        <v>263</v>
      </c>
      <c r="B40" s="368">
        <f>AVERAGE(HHLO!DF8:DF15,HHLO!DF21:DF28)</f>
        <v>1.9807725509127725</v>
      </c>
      <c r="C40" s="369" t="s">
        <v>147</v>
      </c>
      <c r="D40" s="370">
        <f>_xlfn.STDEV.S(HHLO!DF8:DF15,HHLO!DF21:DF28)</f>
        <v>0.47495403360300525</v>
      </c>
      <c r="E40" s="66"/>
      <c r="F40" s="66"/>
      <c r="G40" s="45"/>
      <c r="H40" s="39">
        <f>AVERAGE(LHLO!DF8:DF13,LHLO!DF19:DF24)</f>
        <v>1.8885306580805743</v>
      </c>
      <c r="I40" s="40" t="s">
        <v>147</v>
      </c>
      <c r="J40" s="41">
        <f>_xlfn.STDEV.S(LHLO!DF8:DF13,LHLO!DF19:DF24)</f>
        <v>0.24654041882354036</v>
      </c>
      <c r="K40" s="66"/>
      <c r="L40" s="51"/>
      <c r="M40" s="45"/>
      <c r="N40" s="39">
        <f>AVERAGE(LHHO!DF7:DF13,LHHO!DF18:DF24)</f>
        <v>1.0632201661655867</v>
      </c>
      <c r="O40" s="40" t="s">
        <v>147</v>
      </c>
      <c r="P40" s="41">
        <f>_xlfn.STDEV.S(LHHO!DF7:DF13,LHHO!DF18:DF24)</f>
        <v>0.4337130120143769</v>
      </c>
      <c r="Q40" s="157"/>
      <c r="R40" s="163"/>
      <c r="S40" s="60"/>
      <c r="T40" s="61"/>
      <c r="U40" s="61"/>
    </row>
    <row r="41" spans="1:21">
      <c r="A41" s="25" t="s">
        <v>195</v>
      </c>
      <c r="B41" s="368">
        <f>AVERAGE(HHLO!DG8:DG15,HHLO!DG21:DG28)</f>
        <v>1.2902897906672515</v>
      </c>
      <c r="C41" s="369" t="s">
        <v>147</v>
      </c>
      <c r="D41" s="370">
        <f>_xlfn.STDEV.S(HHLO!DG8:DG15,HHLO!DG21:DG28)</f>
        <v>0.49925652169541201</v>
      </c>
      <c r="E41" s="66"/>
      <c r="F41" s="66"/>
      <c r="G41" s="45"/>
      <c r="H41" s="39">
        <f>AVERAGE(LHLO!DG8:DG13,LHLO!DG19:DG24)</f>
        <v>0.67814367509172868</v>
      </c>
      <c r="I41" s="40" t="s">
        <v>147</v>
      </c>
      <c r="J41" s="41">
        <f>_xlfn.STDEV.S(LHLO!DG8:DG13,LHLO!DG19:DG24)</f>
        <v>0.36227694140388006</v>
      </c>
      <c r="K41" s="66"/>
      <c r="L41" s="51"/>
      <c r="M41" s="45"/>
      <c r="N41" s="39">
        <f>AVERAGE(LHHO!DG7:DG13,LHHO!DG18:DG24)</f>
        <v>7.9106902204707646E-2</v>
      </c>
      <c r="O41" s="40" t="s">
        <v>147</v>
      </c>
      <c r="P41" s="41">
        <f>_xlfn.STDEV.S(LHHO!DG7:DG13,LHHO!DG18:DG24)</f>
        <v>0.13980398117444998</v>
      </c>
      <c r="Q41" s="157"/>
      <c r="R41" s="163"/>
      <c r="S41" s="60"/>
      <c r="T41" s="61"/>
      <c r="U41" s="61"/>
    </row>
    <row r="42" spans="1:21">
      <c r="A42" s="363" t="s">
        <v>232</v>
      </c>
      <c r="B42" s="386"/>
      <c r="C42" s="387"/>
      <c r="D42" s="388"/>
      <c r="E42" s="157"/>
      <c r="F42" s="157"/>
      <c r="G42" s="60"/>
      <c r="H42" s="36"/>
      <c r="I42" s="60"/>
      <c r="J42" s="60"/>
      <c r="K42" s="157"/>
      <c r="L42" s="157"/>
      <c r="M42" s="60"/>
      <c r="N42" s="36"/>
      <c r="O42" s="60"/>
      <c r="P42" s="37"/>
      <c r="Q42" s="157"/>
      <c r="R42" s="163"/>
      <c r="S42" s="60"/>
      <c r="T42" s="61"/>
      <c r="U42" s="61"/>
    </row>
    <row r="43" spans="1:21">
      <c r="A43" s="25" t="s">
        <v>178</v>
      </c>
      <c r="B43" s="391">
        <f>AVERAGE(HHLO!DH8:DH15,HHLO!DH21:DH28)</f>
        <v>-0.15867017474111231</v>
      </c>
      <c r="C43" s="392" t="s">
        <v>147</v>
      </c>
      <c r="D43" s="393">
        <f>_xlfn.STDEV.S(HHLO!DH8:DH15,HHLO!DH21:DH28)</f>
        <v>1.1259814295143037E-2</v>
      </c>
      <c r="E43" s="394"/>
      <c r="F43" s="395"/>
      <c r="G43" s="396"/>
      <c r="H43" s="397">
        <f>AVERAGE(LHLO!DH8:DH13,LHLO!DH19:DH24)</f>
        <v>-0.13393340755664621</v>
      </c>
      <c r="I43" s="398" t="s">
        <v>147</v>
      </c>
      <c r="J43" s="399">
        <f>_xlfn.STDEV.S(LHLO!DH8:DH13,LHLO!DH19:DH24)</f>
        <v>1.9672829790466858E-2</v>
      </c>
      <c r="K43" s="395"/>
      <c r="L43" s="395"/>
      <c r="M43" s="396"/>
      <c r="N43" s="397">
        <f>AVERAGE(LHHO!DH7:DH13,LHHO!DH18:DH24)</f>
        <v>6.8960038814382993E-2</v>
      </c>
      <c r="O43" s="398" t="s">
        <v>147</v>
      </c>
      <c r="P43" s="399">
        <f>_xlfn.STDEV.S(LHHO!DH7:DH13,LHHO!DH18:DH24)</f>
        <v>2.9312253809888333E-2</v>
      </c>
      <c r="Q43" s="157"/>
      <c r="R43" s="163"/>
      <c r="S43" s="60"/>
      <c r="T43" s="61"/>
      <c r="U43" s="61"/>
    </row>
    <row r="44" spans="1:21">
      <c r="A44" s="25" t="s">
        <v>179</v>
      </c>
      <c r="B44" s="391">
        <f>AVERAGE(HHLO!DI8:DI15,HHLO!DI21:DI28)</f>
        <v>-6.333294051876534E-2</v>
      </c>
      <c r="C44" s="392" t="s">
        <v>147</v>
      </c>
      <c r="D44" s="393">
        <f>_xlfn.STDEV.S(HHLO!DI8:DI15,HHLO!DI21:DI28)</f>
        <v>4.1929713279152105E-2</v>
      </c>
      <c r="E44" s="394"/>
      <c r="F44" s="395"/>
      <c r="G44" s="400"/>
      <c r="H44" s="401">
        <f>AVERAGE(LHLO!DI8:DI13,LHLO!DI19:DI24)</f>
        <v>3.4037753079419183E-2</v>
      </c>
      <c r="I44" s="402" t="s">
        <v>147</v>
      </c>
      <c r="J44" s="403">
        <f>_xlfn.STDEV.S(LHLO!DI8:DI13,LHLO!DI19:DI24)</f>
        <v>5.178716460382332E-3</v>
      </c>
      <c r="K44" s="404"/>
      <c r="L44" s="404"/>
      <c r="M44" s="396"/>
      <c r="N44" s="397">
        <f>AVERAGE(LHHO!DI7:DI13,LHHO!DI18:DI24)</f>
        <v>2.1051670290614548E-2</v>
      </c>
      <c r="O44" s="398" t="s">
        <v>147</v>
      </c>
      <c r="P44" s="399">
        <f>_xlfn.STDEV.S(LHHO!DI7:DI13,LHHO!DI18:DI24)</f>
        <v>2.99156354388176E-2</v>
      </c>
      <c r="Q44" s="157"/>
      <c r="R44" s="163"/>
      <c r="S44" s="60"/>
      <c r="T44" s="61"/>
      <c r="U44" s="61"/>
    </row>
    <row r="45" spans="1:21">
      <c r="A45" s="25" t="s">
        <v>30</v>
      </c>
      <c r="B45" s="391">
        <f>AVERAGE(HHLO!DJ8:DJ15,HHLO!DJ21:DJ28)</f>
        <v>-5.6709845667087143E-3</v>
      </c>
      <c r="C45" s="392" t="s">
        <v>147</v>
      </c>
      <c r="D45" s="393">
        <f>_xlfn.STDEV.S(HHLO!DJ8:DJ15,HHLO!DJ21:DJ28)</f>
        <v>2.1963628783462134E-2</v>
      </c>
      <c r="E45" s="405"/>
      <c r="F45" s="404"/>
      <c r="G45" s="400"/>
      <c r="H45" s="406">
        <f>AVERAGE(LHLO!DJ8:DJ13,LHLO!DJ19:DJ24)</f>
        <v>0</v>
      </c>
      <c r="I45" s="407" t="s">
        <v>147</v>
      </c>
      <c r="J45" s="408">
        <f>_xlfn.STDEV.S(LHLO!DJ8:DJ13,LHLO!DJ19:DJ24)</f>
        <v>0</v>
      </c>
      <c r="K45" s="404"/>
      <c r="L45" s="404"/>
      <c r="M45" s="400"/>
      <c r="N45" s="401">
        <f>AVERAGE(LHHO!DJ7:DJ13,LHHO!DJ18:DJ24)</f>
        <v>6.4261495807932487E-4</v>
      </c>
      <c r="O45" s="402" t="s">
        <v>147</v>
      </c>
      <c r="P45" s="403">
        <f>_xlfn.STDEV.S(LHHO!DJ7:DJ13,LHHO!DJ18:DJ24)</f>
        <v>1.7957016319456915E-3</v>
      </c>
      <c r="Q45" s="157"/>
      <c r="R45" s="163"/>
      <c r="S45" s="60"/>
      <c r="T45" s="61"/>
      <c r="U45" s="61"/>
    </row>
    <row r="46" spans="1:21">
      <c r="A46" s="25" t="s">
        <v>34</v>
      </c>
      <c r="B46" s="391">
        <f>AVERAGE(HHLO!DK8:DK15,HHLO!DK21:DK28)</f>
        <v>2.6519343033580719E-2</v>
      </c>
      <c r="C46" s="392" t="s">
        <v>147</v>
      </c>
      <c r="D46" s="393">
        <f>_xlfn.STDEV.S(HHLO!DK8:DK18,HHLO!DK21:DK28)</f>
        <v>1.3736200904842157E-2</v>
      </c>
      <c r="E46" s="405"/>
      <c r="F46" s="404"/>
      <c r="G46" s="400"/>
      <c r="H46" s="401">
        <f>AVERAGE(LHLO!DK8:DK13,LHLO!DK19:DK24)</f>
        <v>5.420142794646564E-3</v>
      </c>
      <c r="I46" s="402" t="s">
        <v>147</v>
      </c>
      <c r="J46" s="403">
        <f>_xlfn.STDEV.S(LHLO!DK8:DK13,LHLO!DK19:DK24)</f>
        <v>9.2920052281072682E-3</v>
      </c>
      <c r="K46" s="404"/>
      <c r="L46" s="404"/>
      <c r="M46" s="400"/>
      <c r="N46" s="397">
        <f>AVERAGE(LHHO!DK7:DK13,LHHO!DK18:DK24)</f>
        <v>3.5511244778478834E-2</v>
      </c>
      <c r="O46" s="398" t="s">
        <v>147</v>
      </c>
      <c r="P46" s="399">
        <f>_xlfn.STDEV.S(LHHO!DK7:DK13,LHHO!DK18:DK24)</f>
        <v>1.5936871670481349E-2</v>
      </c>
      <c r="Q46" s="157"/>
      <c r="R46" s="163"/>
      <c r="S46" s="60"/>
      <c r="T46" s="61"/>
      <c r="U46" s="61"/>
    </row>
    <row r="47" spans="1:21">
      <c r="A47" s="25" t="s">
        <v>38</v>
      </c>
      <c r="B47" s="391">
        <f>AVERAGE(HHLO!DL8:DL15,HHLO!DL21:DL28)</f>
        <v>3.1563249149038325E-2</v>
      </c>
      <c r="C47" s="392" t="s">
        <v>147</v>
      </c>
      <c r="D47" s="393">
        <f>_xlfn.STDEV.S(HHLO!DL8:DL15,HHLO!DL21:DL28)</f>
        <v>1.3719040562968774E-2</v>
      </c>
      <c r="E47" s="405"/>
      <c r="F47" s="404"/>
      <c r="G47" s="400"/>
      <c r="H47" s="397">
        <f>AVERAGE(LHLO!DL8:DL13,LHLO!DL19:DL24)</f>
        <v>2.6720055979517057E-2</v>
      </c>
      <c r="I47" s="398" t="s">
        <v>147</v>
      </c>
      <c r="J47" s="399">
        <f>_xlfn.STDEV.S(LHLO!DL8:DL13,LHLO!DL19:DL24)</f>
        <v>1.4134163534341122E-2</v>
      </c>
      <c r="K47" s="404"/>
      <c r="L47" s="404"/>
      <c r="M47" s="400"/>
      <c r="N47" s="401">
        <f>AVERAGE(LHHO!DL7:DL13,LHHO!DL18:DL24)</f>
        <v>1.6388155998848897E-2</v>
      </c>
      <c r="O47" s="402" t="s">
        <v>147</v>
      </c>
      <c r="P47" s="403">
        <f>_xlfn.STDEV.S(LHHO!DL7:DL13,LHHO!DL18:DL24)</f>
        <v>8.8209406626957084E-3</v>
      </c>
      <c r="Q47" s="157"/>
      <c r="R47" s="163"/>
      <c r="S47" s="60"/>
      <c r="T47" s="61"/>
      <c r="U47" s="61"/>
    </row>
    <row r="48" spans="1:21">
      <c r="A48" s="25" t="s">
        <v>42</v>
      </c>
      <c r="B48" s="391">
        <f>AVERAGE(HHLO!DM8:DM15,HHLO!DM21:DM28)</f>
        <v>9.8003116567783238E-2</v>
      </c>
      <c r="C48" s="392" t="s">
        <v>147</v>
      </c>
      <c r="D48" s="393">
        <f>_xlfn.STDEV.S(HHLO!DM8:DM15,HHLO!DM21:DM28)</f>
        <v>2.6518577537412501E-2</v>
      </c>
      <c r="E48" s="405"/>
      <c r="F48" s="404"/>
      <c r="G48" s="400"/>
      <c r="H48" s="397">
        <f>AVERAGE(LHLO!DM8:DM13,LHLO!DM19:DM24)</f>
        <v>0.12731282083113435</v>
      </c>
      <c r="I48" s="398" t="s">
        <v>147</v>
      </c>
      <c r="J48" s="399">
        <f>_xlfn.STDEV.S(LHLO!DM8:DM13,LHLO!DM19:DM24)</f>
        <v>1.9806479397873125E-2</v>
      </c>
      <c r="K48" s="404"/>
      <c r="L48" s="404"/>
      <c r="M48" s="400"/>
      <c r="N48" s="401">
        <f>AVERAGE(LHHO!DM7:DM13,LHHO!DM18:DM24)</f>
        <v>1.4168240847970768E-3</v>
      </c>
      <c r="O48" s="402" t="s">
        <v>147</v>
      </c>
      <c r="P48" s="403">
        <f>_xlfn.STDEV.S(LHHO!DM7:DM13,LHHO!DM18:DM24)</f>
        <v>1.5387726968176469E-3</v>
      </c>
      <c r="Q48" s="157"/>
      <c r="R48" s="163"/>
      <c r="S48" s="60"/>
      <c r="T48" s="61"/>
      <c r="U48" s="61"/>
    </row>
    <row r="49" spans="1:21">
      <c r="A49" s="25" t="s">
        <v>46</v>
      </c>
      <c r="B49" s="391">
        <f>AVERAGE(HHLO!DN8:DN15,HHLO!DN21:DN28)</f>
        <v>3.3325032665968396E-2</v>
      </c>
      <c r="C49" s="392" t="s">
        <v>147</v>
      </c>
      <c r="D49" s="393">
        <f>_xlfn.STDEV.S(HHLO!DN8:DN15,HHLO!DN21:DN28)</f>
        <v>1.158054659058692E-2</v>
      </c>
      <c r="E49" s="405"/>
      <c r="F49" s="404"/>
      <c r="G49" s="400"/>
      <c r="H49" s="397">
        <f>AVERAGE(LHLO!DN8:DN13,LHLO!DN19:DN24)</f>
        <v>3.0761880402025557E-2</v>
      </c>
      <c r="I49" s="398" t="s">
        <v>147</v>
      </c>
      <c r="J49" s="399">
        <f>_xlfn.STDEV.S(LHLO!DN8:DN13,LHLO!DN19:DN24)</f>
        <v>2.7592950122195065E-2</v>
      </c>
      <c r="K49" s="404"/>
      <c r="L49" s="404"/>
      <c r="M49" s="400"/>
      <c r="N49" s="401">
        <f>AVERAGE(LHHO!DN7:DN13,LHHO!DN18:DN24)</f>
        <v>6.5828325778330042E-4</v>
      </c>
      <c r="O49" s="402" t="s">
        <v>147</v>
      </c>
      <c r="P49" s="403">
        <f>_xlfn.STDEV.S(LHHO!DN7:DN13,LHHO!DN18:DN24)</f>
        <v>1.3279163254840841E-3</v>
      </c>
      <c r="Q49" s="157"/>
      <c r="R49" s="163"/>
      <c r="S49" s="60"/>
      <c r="T49" s="61"/>
      <c r="U49" s="61"/>
    </row>
    <row r="50" spans="1:21">
      <c r="A50" s="25" t="s">
        <v>50</v>
      </c>
      <c r="B50" s="391">
        <f>AVERAGE(HHLO!DO8:DO15,HHLO!DO21:DO28)</f>
        <v>6.6564121314853106E-2</v>
      </c>
      <c r="C50" s="392" t="s">
        <v>147</v>
      </c>
      <c r="D50" s="393">
        <f>_xlfn.STDEV.S(HHLO!DO8:DO15,HHLO!DO21:DO28)</f>
        <v>3.4679058633217526E-2</v>
      </c>
      <c r="E50" s="405"/>
      <c r="F50" s="404"/>
      <c r="G50" s="400"/>
      <c r="H50" s="401">
        <f>AVERAGE(LHLO!DO8:DO13,LHLO!DO19:DO24)</f>
        <v>2.5668735927972086E-2</v>
      </c>
      <c r="I50" s="402" t="s">
        <v>147</v>
      </c>
      <c r="J50" s="403">
        <f>_xlfn.STDEV.S(LHLO!DO8:DO13,LHLO!DO19:DO24)</f>
        <v>6.0213627609669767E-3</v>
      </c>
      <c r="K50" s="404"/>
      <c r="L50" s="404"/>
      <c r="M50" s="400"/>
      <c r="N50" s="401">
        <f>AVERAGE(LHHO!DO7:DO13,LHHO!DO18:DO24)</f>
        <v>2.8560002570625453E-3</v>
      </c>
      <c r="O50" s="402" t="s">
        <v>147</v>
      </c>
      <c r="P50" s="403">
        <f>_xlfn.STDEV.S(LHHO!DO7:DO13,LHHO!DO18:DO24)</f>
        <v>4.788055350936158E-3</v>
      </c>
      <c r="Q50" s="157"/>
      <c r="R50" s="163"/>
      <c r="S50" s="60"/>
      <c r="T50" s="61"/>
      <c r="U50" s="61"/>
    </row>
    <row r="51" spans="1:21">
      <c r="A51" s="25" t="s">
        <v>54</v>
      </c>
      <c r="B51" s="409">
        <f>AVERAGE(HHLO!DP8:DP15,HHLO!DP21:DP28)</f>
        <v>5.4095267691620216E-4</v>
      </c>
      <c r="C51" s="410" t="s">
        <v>147</v>
      </c>
      <c r="D51" s="411">
        <f>_xlfn.STDEV.S(HHLO!DP8:DP15,HHLO!DP21:DP28)</f>
        <v>9.0688674372467817E-4</v>
      </c>
      <c r="E51" s="405"/>
      <c r="F51" s="404"/>
      <c r="G51" s="400"/>
      <c r="H51" s="406">
        <f>AVERAGE(LHLO!DP8:DP13,LHLO!DP19:DP24)</f>
        <v>0</v>
      </c>
      <c r="I51" s="407" t="s">
        <v>147</v>
      </c>
      <c r="J51" s="408">
        <f>_xlfn.STDEV.S(LHLO!DP8:DP13,LHLO!DP19:DP24)</f>
        <v>0</v>
      </c>
      <c r="K51" s="404"/>
      <c r="L51" s="404"/>
      <c r="M51" s="400"/>
      <c r="N51" s="406">
        <f>AVERAGE(LHHO!DP7:DP13,LHHO!DP18:DP24)</f>
        <v>1.7933852586483984E-4</v>
      </c>
      <c r="O51" s="407" t="s">
        <v>147</v>
      </c>
      <c r="P51" s="408">
        <f>_xlfn.STDEV.S(LHHO!DP7:DP13,LHHO!DP18:DP24)</f>
        <v>4.7570291477782618E-4</v>
      </c>
      <c r="Q51" s="157"/>
      <c r="R51" s="163"/>
      <c r="S51" s="60"/>
      <c r="T51" s="61"/>
      <c r="U51" s="61"/>
    </row>
    <row r="52" spans="1:21">
      <c r="A52" s="25" t="s">
        <v>58</v>
      </c>
      <c r="B52" s="412">
        <f>AVERAGE(HHLO!DQ8:DQ15,HHLO!DQ21:DQ28)</f>
        <v>1.0056278505149491E-3</v>
      </c>
      <c r="C52" s="413" t="s">
        <v>147</v>
      </c>
      <c r="D52" s="414">
        <f>_xlfn.STDEV.S(HHLO!DQ8:DQ15,HHLO!DQ21:DQ28)</f>
        <v>2.4526041440295879E-3</v>
      </c>
      <c r="E52" s="405"/>
      <c r="F52" s="404"/>
      <c r="G52" s="400"/>
      <c r="H52" s="406">
        <f>AVERAGE(LHLO!DQ8:DQ13,LHLO!DQ19:DQ24)</f>
        <v>0</v>
      </c>
      <c r="I52" s="407" t="s">
        <v>147</v>
      </c>
      <c r="J52" s="408">
        <f>_xlfn.STDEV.S(LHLO!DQ8:DQ13,LHLO!DQ19:DQ24)</f>
        <v>0</v>
      </c>
      <c r="K52" s="404"/>
      <c r="L52" s="404"/>
      <c r="M52" s="400"/>
      <c r="N52" s="406">
        <f>AVERAGE(LHHO!DQ7:DQ13,LHHO!DQ18:DQ24)</f>
        <v>3.0512839290699247E-4</v>
      </c>
      <c r="O52" s="407" t="s">
        <v>147</v>
      </c>
      <c r="P52" s="408">
        <f>_xlfn.STDEV.S(LHHO!DQ7:DQ13,LHHO!DQ18:DQ24)</f>
        <v>6.9275202529881104E-4</v>
      </c>
      <c r="Q52" s="157"/>
      <c r="R52" s="163"/>
      <c r="S52" s="60"/>
      <c r="T52" s="61"/>
      <c r="U52" s="61"/>
    </row>
    <row r="53" spans="1:21">
      <c r="A53" s="25" t="s">
        <v>157</v>
      </c>
      <c r="B53" s="391">
        <f>AVERAGE(HHLO!DR8:DR15,HHLO!DR21:DR28)</f>
        <v>0.25752144325865495</v>
      </c>
      <c r="C53" s="392" t="s">
        <v>147</v>
      </c>
      <c r="D53" s="393">
        <f>_xlfn.STDEV.S(HHLO!DR8:DR15,HHLO!DR21:DR28)</f>
        <v>3.4305008644610599E-2</v>
      </c>
      <c r="E53" s="405"/>
      <c r="F53" s="404"/>
      <c r="G53" s="400"/>
      <c r="H53" s="397">
        <f>AVERAGE(LHLO!DR8:DR13,LHLO!DR19:DR24)</f>
        <v>0.21535681487336147</v>
      </c>
      <c r="I53" s="398" t="s">
        <v>147</v>
      </c>
      <c r="J53" s="399">
        <f>_xlfn.STDEV.S(LHLO!DR8:DR13,LHLO!DR19:DR24)</f>
        <v>3.8956738677860155E-2</v>
      </c>
      <c r="K53" s="404"/>
      <c r="L53" s="404"/>
      <c r="M53" s="400"/>
      <c r="N53" s="397">
        <f>AVERAGE(LHHO!DR7:DR13,LHHO!DR18:DR24)</f>
        <v>5.7957590253821807E-2</v>
      </c>
      <c r="O53" s="398" t="s">
        <v>147</v>
      </c>
      <c r="P53" s="399">
        <f>_xlfn.STDEV.S(LHHO!DR7:DR13,LHHO!DR18:DR24)</f>
        <v>1.8224442275841544E-2</v>
      </c>
      <c r="Q53" s="157"/>
      <c r="R53" s="163"/>
      <c r="S53" s="60"/>
      <c r="T53" s="61"/>
      <c r="U53" s="61"/>
    </row>
    <row r="54" spans="1:21">
      <c r="A54" s="25" t="s">
        <v>263</v>
      </c>
      <c r="B54" s="391">
        <f>AVERAGE(HHLO!DS8:DS15,HHLO!DS21:DS28)</f>
        <v>0.15608570875040229</v>
      </c>
      <c r="C54" s="392" t="s">
        <v>147</v>
      </c>
      <c r="D54" s="393">
        <f>_xlfn.STDEV.S(HHLO!DS8:DS15,HHLO!DS21:DS28)</f>
        <v>3.1127439425302706E-2</v>
      </c>
      <c r="E54" s="405"/>
      <c r="F54" s="404"/>
      <c r="G54" s="400"/>
      <c r="H54" s="397">
        <f>AVERAGE(LHLO!DS8:DS13,LHLO!DS19:DS24)</f>
        <v>0.15945301960529792</v>
      </c>
      <c r="I54" s="398" t="s">
        <v>147</v>
      </c>
      <c r="J54" s="399">
        <f>_xlfn.STDEV.S(LHLO!DS8:DS13,LHLO!DS19:DS24)</f>
        <v>1.6560119202496913E-2</v>
      </c>
      <c r="K54" s="404"/>
      <c r="L54" s="404"/>
      <c r="M54" s="400"/>
      <c r="N54" s="397">
        <f>AVERAGE(LHHO!DS7:DS13,LHHO!DS18:DS24)</f>
        <v>5.3958839820204142E-2</v>
      </c>
      <c r="O54" s="398" t="s">
        <v>147</v>
      </c>
      <c r="P54" s="399">
        <f>_xlfn.STDEV.S(LHHO!DS7:DS13,LHHO!DS18:DS24)</f>
        <v>2.1264980263629316E-2</v>
      </c>
      <c r="Q54" s="157"/>
      <c r="R54" s="163"/>
      <c r="S54" s="60"/>
      <c r="T54" s="61"/>
      <c r="U54" s="61"/>
    </row>
    <row r="55" spans="1:21">
      <c r="A55" s="25" t="s">
        <v>195</v>
      </c>
      <c r="B55" s="391">
        <f>AVERAGE(HHLO!DT8:DT15,HHLO!DT21:DT28)</f>
        <v>0.10143573450825268</v>
      </c>
      <c r="C55" s="392" t="s">
        <v>147</v>
      </c>
      <c r="D55" s="393">
        <f>_xlfn.STDEV.S(HHLO!DT8:DT15,HHLO!DT21:DT28)</f>
        <v>3.6288524452392064E-2</v>
      </c>
      <c r="E55" s="405"/>
      <c r="F55" s="404"/>
      <c r="G55" s="400"/>
      <c r="H55" s="397">
        <f>AVERAGE(LHLO!DT8:DT13,LHLO!DT19:DT24)</f>
        <v>5.6430616329997643E-2</v>
      </c>
      <c r="I55" s="398" t="s">
        <v>147</v>
      </c>
      <c r="J55" s="399">
        <f>_xlfn.STDEV.S(LHLO!DT8:DT13,LHLO!DT19:DT24)</f>
        <v>2.8705087537039757E-2</v>
      </c>
      <c r="K55" s="404"/>
      <c r="L55" s="404"/>
      <c r="M55" s="400"/>
      <c r="N55" s="401">
        <f>AVERAGE(LHHO!DT7:DT13,LHHO!DT18:DT24)</f>
        <v>3.9987504336176779E-3</v>
      </c>
      <c r="O55" s="402" t="s">
        <v>147</v>
      </c>
      <c r="P55" s="403">
        <f>_xlfn.STDEV.S(LHHO!DT7:DT13,LHHO!DT18:DT24)</f>
        <v>6.9567854105848414E-3</v>
      </c>
      <c r="Q55" s="157"/>
      <c r="R55" s="163"/>
      <c r="S55" s="60"/>
      <c r="T55" s="61"/>
      <c r="U55" s="61"/>
    </row>
    <row r="56" spans="1:21">
      <c r="A56" s="363" t="s">
        <v>234</v>
      </c>
      <c r="B56" s="415"/>
      <c r="C56" s="416"/>
      <c r="D56" s="417"/>
      <c r="E56" s="418"/>
      <c r="F56" s="419"/>
      <c r="G56" s="420"/>
      <c r="H56" s="421"/>
      <c r="I56" s="422"/>
      <c r="J56" s="423"/>
      <c r="K56" s="419"/>
      <c r="L56" s="419"/>
      <c r="M56" s="420"/>
      <c r="N56" s="421"/>
      <c r="O56" s="422"/>
      <c r="P56" s="423"/>
      <c r="Q56" s="157"/>
      <c r="R56" s="163"/>
      <c r="S56" s="60"/>
      <c r="T56" s="61"/>
      <c r="U56" s="61"/>
    </row>
    <row r="57" spans="1:21">
      <c r="A57" s="25" t="s">
        <v>233</v>
      </c>
      <c r="B57" s="391">
        <f>AVERAGE(HHLO!BK8:BK15,HHLO!BK21:BK28)</f>
        <v>0.44949746323053563</v>
      </c>
      <c r="C57" s="392"/>
      <c r="D57" s="393">
        <f>_xlfn.STDEV.S(HHLO!BK8:BK15,HHLO!BK21:BK28)</f>
        <v>7.1135705319649509E-2</v>
      </c>
      <c r="E57" s="424">
        <f>COUNT(HHLO!BK8:BK15,HHLO!BK21:BK28)</f>
        <v>15</v>
      </c>
      <c r="F57" s="425">
        <v>2</v>
      </c>
      <c r="G57" s="420"/>
      <c r="H57" s="397">
        <f>AVERAGE(LHLO!BK8:BK13,LHLO!BK19:BK24)</f>
        <v>0.33768877598553032</v>
      </c>
      <c r="I57" s="398"/>
      <c r="J57" s="399">
        <f>STDEV(LHLO!BK8:BK13,LHLO!BK19:BK24)</f>
        <v>3.8671575834430434E-2</v>
      </c>
      <c r="K57" s="426">
        <f>COUNT(LHLO!BK8:BK13,LHLO!BK19:BK24)</f>
        <v>12</v>
      </c>
      <c r="L57" s="425">
        <v>2</v>
      </c>
      <c r="M57" s="420"/>
      <c r="N57" s="397">
        <f>AVERAGE(LHHO!BK7:BK13,LHHO!BK18:BK24)</f>
        <v>0.37437264524711411</v>
      </c>
      <c r="O57" s="398"/>
      <c r="P57" s="399">
        <f>_xlfn.STDEV.S(LHHO!BK7:BK13,LHHO!BK18:BK24)</f>
        <v>4.3996385219500125E-2</v>
      </c>
      <c r="Q57" s="51">
        <f>COUNT(LHHO!BK7:BK13,LHHO!BK18:BK24)</f>
        <v>14</v>
      </c>
      <c r="R57" s="366">
        <v>2</v>
      </c>
      <c r="S57" s="60"/>
      <c r="T57" s="61"/>
      <c r="U57" s="61"/>
    </row>
    <row r="58" spans="1:21">
      <c r="A58" s="363" t="s">
        <v>207</v>
      </c>
      <c r="B58" s="386"/>
      <c r="C58" s="387"/>
      <c r="D58" s="388"/>
      <c r="E58" s="157"/>
      <c r="F58" s="157"/>
      <c r="G58" s="60"/>
      <c r="H58" s="36"/>
      <c r="I58" s="60"/>
      <c r="J58" s="60"/>
      <c r="K58" s="157"/>
      <c r="L58" s="157"/>
      <c r="M58" s="60"/>
      <c r="N58" s="36"/>
      <c r="O58" s="60"/>
      <c r="P58" s="37"/>
      <c r="Q58" s="157"/>
      <c r="R58" s="163"/>
      <c r="S58" s="60"/>
      <c r="T58" s="61"/>
      <c r="U58" s="61"/>
    </row>
    <row r="59" spans="1:21">
      <c r="A59" s="25" t="s">
        <v>210</v>
      </c>
      <c r="B59" s="412">
        <f>AVERAGE(HHLO!S8:S15,HHLO!S21:S28)</f>
        <v>-3.8238412908567283E-2</v>
      </c>
      <c r="C59" s="375" t="s">
        <v>147</v>
      </c>
      <c r="D59" s="414">
        <f>_xlfn.STDEV.S(HHLO!S8:S15,HHLO!S21:S28)</f>
        <v>1.6981639083880912E-2</v>
      </c>
      <c r="E59" s="157"/>
      <c r="F59" s="157"/>
      <c r="G59" s="60"/>
      <c r="H59" s="401">
        <f>AVERAGE(LHLO!S8:S13,LHLO!S19:S24)</f>
        <v>-4.0708410152570561E-2</v>
      </c>
      <c r="I59" s="38" t="s">
        <v>147</v>
      </c>
      <c r="J59" s="403">
        <f>_xlfn.STDEV.S(LHLO!S8:S13,LHLO!S19:S24)</f>
        <v>3.206130288442962E-2</v>
      </c>
      <c r="K59" s="157">
        <f>COUNT(LHLO!S8:S13,LHLO!S19:S24)</f>
        <v>12</v>
      </c>
      <c r="L59" s="157">
        <v>2</v>
      </c>
      <c r="M59" s="60"/>
      <c r="N59" s="401">
        <f>AVERAGE(LHHO!S7:S13,LHHO!S18:S24)</f>
        <v>-0.15920141371100591</v>
      </c>
      <c r="O59" s="38" t="s">
        <v>147</v>
      </c>
      <c r="P59" s="403">
        <f>_xlfn.STDEV.S(LHHO!S7:S13,LHHO!S18:S24)</f>
        <v>2.1864339306870213E-2</v>
      </c>
      <c r="Q59" s="157">
        <f>COUNT(LHHO!S7:S13,LHHO!S18:S24)</f>
        <v>14</v>
      </c>
      <c r="R59" s="163">
        <v>2</v>
      </c>
      <c r="S59" s="60"/>
      <c r="T59" s="61"/>
      <c r="U59" s="61"/>
    </row>
    <row r="60" spans="1:21">
      <c r="A60" s="25" t="s">
        <v>286</v>
      </c>
      <c r="B60" s="368">
        <f>AVERAGE(HHLO!T8:T15,HHLO!T21:T28)</f>
        <v>15.383933227176501</v>
      </c>
      <c r="C60" s="369" t="s">
        <v>147</v>
      </c>
      <c r="D60" s="370">
        <f>_xlfn.STDEV.S(HHLO!T8:T15,HHLO!T21:T28)</f>
        <v>4.1298611412522011</v>
      </c>
      <c r="E60" s="66"/>
      <c r="F60" s="66"/>
      <c r="G60" s="45"/>
      <c r="H60" s="39">
        <f>AVERAGE(LHLO!T8:T13,LHLO!T19:T24)</f>
        <v>10.720055728522746</v>
      </c>
      <c r="I60" s="40" t="s">
        <v>147</v>
      </c>
      <c r="J60" s="41">
        <f>_xlfn.STDEV.S(LHLO!T8:T13,LHLO!T19:T24)</f>
        <v>1.7083604788509528</v>
      </c>
      <c r="K60" s="51">
        <f>COUNT(LHLO!T8:T13,LHLO!T19:T24)</f>
        <v>10</v>
      </c>
      <c r="L60" s="51">
        <v>2</v>
      </c>
      <c r="M60" s="45"/>
      <c r="N60" s="39">
        <f>AVERAGE(LHHO!T7:T13,LHHO!T18:T24)</f>
        <v>33.314093264609241</v>
      </c>
      <c r="O60" s="40" t="s">
        <v>147</v>
      </c>
      <c r="P60" s="41">
        <f>_xlfn.STDEV.S(LHHO!T7:T13,LHHO!T18:T24)</f>
        <v>4.8558422387203999</v>
      </c>
      <c r="Q60" s="157">
        <f>COUNT(LHHO!T7:T13,LHHO!T18:T24)</f>
        <v>12</v>
      </c>
      <c r="R60" s="163">
        <v>2</v>
      </c>
      <c r="S60" s="60"/>
      <c r="T60" s="61"/>
      <c r="U60" s="61"/>
    </row>
    <row r="61" spans="1:21">
      <c r="A61" s="25" t="s">
        <v>211</v>
      </c>
      <c r="B61" s="368">
        <f>B60/1000*39.997</f>
        <v>0.6153111772873785</v>
      </c>
      <c r="C61" s="369" t="s">
        <v>147</v>
      </c>
      <c r="D61" s="370">
        <f>D60/1000*39.997</f>
        <v>0.16518205606666428</v>
      </c>
      <c r="E61" s="66"/>
      <c r="F61" s="66"/>
      <c r="G61" s="45"/>
      <c r="H61" s="39">
        <f>H60/1000*39.997</f>
        <v>0.42877006897372427</v>
      </c>
      <c r="I61" s="40" t="s">
        <v>147</v>
      </c>
      <c r="J61" s="41">
        <f>J60/1000*39.997</f>
        <v>6.8329294072601562E-2</v>
      </c>
      <c r="K61" s="66"/>
      <c r="L61" s="66"/>
      <c r="M61" s="45"/>
      <c r="N61" s="39">
        <f>N60/1000*39.997</f>
        <v>1.3324637883045758</v>
      </c>
      <c r="O61" s="40" t="s">
        <v>147</v>
      </c>
      <c r="P61" s="41">
        <f>P60/1000*39.997</f>
        <v>0.19421912202209984</v>
      </c>
      <c r="Q61" s="66"/>
      <c r="R61" s="163"/>
      <c r="S61" s="60"/>
      <c r="T61" s="61"/>
      <c r="U61" s="61"/>
    </row>
    <row r="62" spans="1:21">
      <c r="A62" s="363" t="s">
        <v>209</v>
      </c>
      <c r="B62" s="386"/>
      <c r="C62" s="387"/>
      <c r="D62" s="388"/>
      <c r="E62" s="157"/>
      <c r="F62" s="157"/>
      <c r="G62" s="60"/>
      <c r="H62" s="36"/>
      <c r="I62" s="60"/>
      <c r="J62" s="60"/>
      <c r="K62" s="157"/>
      <c r="L62" s="157"/>
      <c r="M62" s="60"/>
      <c r="N62" s="36"/>
      <c r="O62" s="60"/>
      <c r="P62" s="37"/>
      <c r="Q62" s="157"/>
      <c r="R62" s="163"/>
      <c r="S62" s="60"/>
      <c r="T62" s="61"/>
      <c r="U62" s="61"/>
    </row>
    <row r="63" spans="1:21">
      <c r="A63" s="427" t="s">
        <v>213</v>
      </c>
      <c r="B63" s="382">
        <f>AVERAGE(HHLO!DY21:DY28,HHLO!DY9:DY15)</f>
        <v>0.38852491759817065</v>
      </c>
      <c r="C63" s="369" t="s">
        <v>147</v>
      </c>
      <c r="D63" s="384">
        <f>STDEV(HHLO!DY21:DY28,HHLO!DY9:DY15)</f>
        <v>9.0787257810770267E-2</v>
      </c>
      <c r="E63" s="263">
        <f>COUNT(HHLO!DY21:DY28,HHLO!DY9:DY15)</f>
        <v>7</v>
      </c>
      <c r="F63" s="157">
        <v>2</v>
      </c>
      <c r="G63" s="60"/>
      <c r="H63" s="114">
        <f>AVERAGE(LHLO!DY8:DY13,LHLO!DY19:DY24)</f>
        <v>0.30570693255695863</v>
      </c>
      <c r="I63" s="40" t="s">
        <v>147</v>
      </c>
      <c r="J63" s="378">
        <f>STDEV(LHLO!DY8:DY13,LHLO!DY19:DY24)</f>
        <v>4.136359002121278E-2</v>
      </c>
      <c r="K63" s="157">
        <f>COUNT(LHLO!DY8:DY13,LHLO!DY19:DY24)</f>
        <v>6</v>
      </c>
      <c r="L63" s="157">
        <v>2</v>
      </c>
      <c r="M63" s="60"/>
      <c r="N63" s="114">
        <f>AVERAGE(LHHO!DY7:DY13,LHHO!DY18:DY24)</f>
        <v>0.23251662894777131</v>
      </c>
      <c r="O63" s="377"/>
      <c r="P63" s="378">
        <f>STDEV(LHHO!DY7:DY13,LHHO!DY18:DY24)</f>
        <v>2.8367036188272101E-2</v>
      </c>
      <c r="Q63" s="157">
        <f>COUNT(LHHO!DY7:DY13,LHHO!DY18:DY24)</f>
        <v>8</v>
      </c>
      <c r="R63" s="163">
        <v>2</v>
      </c>
      <c r="S63" s="60"/>
      <c r="T63" s="61"/>
      <c r="U63" s="61"/>
    </row>
    <row r="64" spans="1:21">
      <c r="A64" s="427" t="s">
        <v>212</v>
      </c>
      <c r="B64" s="382">
        <f>AVERAGE(HHLO!DZ21:DZ28,HHLO!DZ9:DZ15)</f>
        <v>0.44922733057083797</v>
      </c>
      <c r="C64" s="369" t="s">
        <v>147</v>
      </c>
      <c r="D64" s="384">
        <f>STDEV(HHLO!DZ21:DZ28,HHLO!DZ9:DZ15)</f>
        <v>0.1056866612972423</v>
      </c>
      <c r="E64" s="263">
        <f>COUNT(HHLO!DZ21:DZ28,HHLO!DZ9:DZ15)</f>
        <v>7</v>
      </c>
      <c r="F64" s="157">
        <v>2</v>
      </c>
      <c r="G64" s="428"/>
      <c r="H64" s="114">
        <f>AVERAGE(LHLO!DZ8:DZ13,LHLO!DZ19:DZ24)</f>
        <v>0.41895474134038996</v>
      </c>
      <c r="I64" s="40" t="s">
        <v>147</v>
      </c>
      <c r="J64" s="378">
        <f>STDEV(LHLO!DZ8:DZ13,LHLO!DZ19:DZ24)</f>
        <v>1.965906915240246E-2</v>
      </c>
      <c r="K64" s="157">
        <f>COUNT(LHLO!DZ8:DZ13,LHLO!DZ19:DZ24)</f>
        <v>6</v>
      </c>
      <c r="L64" s="157">
        <v>2</v>
      </c>
      <c r="M64" s="428"/>
      <c r="N64" s="114">
        <f>AVERAGE(LHHO!DZ7:DZ13,LHHO!DZ18:DZ24)</f>
        <v>0.487658508408508</v>
      </c>
      <c r="O64" s="380"/>
      <c r="P64" s="378">
        <f>STDEV(LHHO!DZ7:DZ13,LHHO!DZ18:DZ24)</f>
        <v>1.8514052537483287E-2</v>
      </c>
      <c r="Q64" s="157">
        <f>COUNT(LHHO!DZ7:DZ13,LHHO!DZ18:DZ24)</f>
        <v>8</v>
      </c>
      <c r="R64" s="163">
        <v>2</v>
      </c>
      <c r="S64" s="60"/>
      <c r="T64" s="61"/>
      <c r="U64" s="61"/>
    </row>
    <row r="65" spans="1:21">
      <c r="A65" s="363" t="s">
        <v>221</v>
      </c>
      <c r="B65" s="386"/>
      <c r="C65" s="387"/>
      <c r="D65" s="388"/>
      <c r="E65" s="157"/>
      <c r="F65" s="157"/>
      <c r="G65" s="60"/>
      <c r="H65" s="36"/>
      <c r="I65" s="60"/>
      <c r="J65" s="60"/>
      <c r="K65" s="157"/>
      <c r="L65" s="157"/>
      <c r="M65" s="60"/>
      <c r="N65" s="36"/>
      <c r="O65" s="60"/>
      <c r="P65" s="37"/>
      <c r="Q65" s="157"/>
      <c r="R65" s="163"/>
      <c r="S65" s="60"/>
      <c r="T65" s="61"/>
      <c r="U65" s="61"/>
    </row>
    <row r="66" spans="1:21">
      <c r="A66" s="25" t="s">
        <v>220</v>
      </c>
      <c r="B66" s="374">
        <f>AVERAGE(HHLO!AQ8:AQ15,HHLO!AQ21:AQ28)</f>
        <v>0.58802897042625046</v>
      </c>
      <c r="C66" s="375" t="s">
        <v>147</v>
      </c>
      <c r="D66" s="376">
        <f>_xlfn.STDEV.S(HHLO!AQ8:AQ15,HHLO!AQ21:AQ28)</f>
        <v>0.10768930729080618</v>
      </c>
      <c r="E66" s="157">
        <f>COUNT(HHLO!AQ8:AQ15,HHLO!AQ21:AQ28)</f>
        <v>12</v>
      </c>
      <c r="F66" s="157">
        <v>2</v>
      </c>
      <c r="G66" s="60"/>
      <c r="H66" s="46">
        <f>AVERAGE(LHLO!AQ11:AQ13,LHLO!AQ22:AQ24)</f>
        <v>0.54906367110194576</v>
      </c>
      <c r="I66" s="38" t="s">
        <v>147</v>
      </c>
      <c r="J66" s="47">
        <f>_xlfn.STDEV.S(LHLO!AQ11:AQ13,LHLO!AQ22:AQ24)</f>
        <v>3.9983443601336537E-2</v>
      </c>
      <c r="K66" s="51">
        <f>COUNT(LHLO!AQ11:AQ13,LHLO!AQ22:AQ24)</f>
        <v>6</v>
      </c>
      <c r="L66" s="157">
        <v>2</v>
      </c>
      <c r="M66" s="60"/>
      <c r="N66" s="46">
        <f>AVERAGE(LHHO!AQ7:AQ13,LHHO!AQ18:AQ24)</f>
        <v>0.13314774270655097</v>
      </c>
      <c r="O66" s="60"/>
      <c r="P66" s="47">
        <f>_xlfn.STDEV.S(LHHO!AQ7:AQ13,LHHO!AQ18:AQ24)</f>
        <v>8.8939508781166896E-2</v>
      </c>
      <c r="Q66" s="157">
        <f>COUNT(LHHO!AQ7:AQ13,LHHO!AQ18:AQ24)</f>
        <v>14</v>
      </c>
      <c r="R66" s="163">
        <v>2</v>
      </c>
      <c r="S66" s="60"/>
      <c r="T66" s="61"/>
      <c r="U66" s="61"/>
    </row>
    <row r="67" spans="1:21">
      <c r="A67" s="25" t="s">
        <v>217</v>
      </c>
      <c r="B67" s="374">
        <f>AVERAGE(HHLO!AN8:AN15,HHLO!AN21:AN28)</f>
        <v>1.1445870313651035E-5</v>
      </c>
      <c r="C67" s="375" t="s">
        <v>147</v>
      </c>
      <c r="D67" s="376">
        <f>_xlfn.STDEV.S(HHLO!AN8:AN15,HHLO!AN21:AN28)</f>
        <v>4.4329665107620314E-5</v>
      </c>
      <c r="E67" s="429">
        <f>COUNT(HHLO!AO8:AO15,HHLO!AO21:AO28)</f>
        <v>15</v>
      </c>
      <c r="F67" s="157">
        <v>2</v>
      </c>
      <c r="G67" s="60"/>
      <c r="H67" s="36" t="s">
        <v>88</v>
      </c>
      <c r="I67" s="40" t="s">
        <v>147</v>
      </c>
      <c r="J67" s="37" t="s">
        <v>88</v>
      </c>
      <c r="K67" s="157"/>
      <c r="L67" s="157"/>
      <c r="M67" s="60"/>
      <c r="N67" s="46">
        <f>AVERAGE(LHHO!AN7:AN13,LHHO!AN18:AN24)</f>
        <v>0</v>
      </c>
      <c r="O67" s="60"/>
      <c r="P67" s="47">
        <f>_xlfn.STDEV.S(LHHO!AN7:AN13,LHHO!AN18:AN24)</f>
        <v>0</v>
      </c>
      <c r="Q67" s="157">
        <f>COUNT(LHHO!AN7:AN13,LHHO!AN18:AN24)</f>
        <v>14</v>
      </c>
      <c r="R67" s="163">
        <v>2</v>
      </c>
      <c r="S67" s="60"/>
      <c r="T67" s="61"/>
      <c r="U67" s="61"/>
    </row>
    <row r="68" spans="1:21">
      <c r="A68" s="25" t="s">
        <v>218</v>
      </c>
      <c r="B68" s="374">
        <f>AVERAGE(HHLO!AO8:AO15,HHLO!AO21:AO28)</f>
        <v>78.166739283288592</v>
      </c>
      <c r="C68" s="375" t="s">
        <v>147</v>
      </c>
      <c r="D68" s="376">
        <f>_xlfn.STDEV.S(HHLO!AO8:AO15,HHLO!AO21:AO28)</f>
        <v>8.912298249013924</v>
      </c>
      <c r="E68" s="429">
        <f>COUNT(HHLO!AP8:AP15,HHLO!AP21:AP28)</f>
        <v>15</v>
      </c>
      <c r="F68" s="157">
        <v>2</v>
      </c>
      <c r="G68" s="60"/>
      <c r="H68" s="36" t="s">
        <v>88</v>
      </c>
      <c r="I68" s="40" t="s">
        <v>147</v>
      </c>
      <c r="J68" s="37" t="s">
        <v>88</v>
      </c>
      <c r="K68" s="157"/>
      <c r="L68" s="157"/>
      <c r="M68" s="60"/>
      <c r="N68" s="46">
        <f>AVERAGE(LHHO!AO7:AO13,LHHO!AO18:AO24)</f>
        <v>99.208926916338228</v>
      </c>
      <c r="O68" s="60"/>
      <c r="P68" s="47">
        <f>_xlfn.STDEV.S(LHHO!AO7:AO13,LHHO!AO18:AO24)</f>
        <v>1.1425310041859857</v>
      </c>
      <c r="Q68" s="157">
        <f>COUNT(LHHO!AO7:AO13,LHHO!AO18:AO24)</f>
        <v>14</v>
      </c>
      <c r="R68" s="163">
        <v>2</v>
      </c>
      <c r="S68" s="60"/>
      <c r="T68" s="61"/>
      <c r="U68" s="61"/>
    </row>
    <row r="69" spans="1:21">
      <c r="A69" s="25" t="s">
        <v>219</v>
      </c>
      <c r="B69" s="374">
        <f>AVERAGE(HHLO!AP8:AP15,HHLO!AP21:AP28)</f>
        <v>21.83324927084108</v>
      </c>
      <c r="C69" s="375" t="s">
        <v>147</v>
      </c>
      <c r="D69" s="376">
        <f>_xlfn.STDEV.S(HHLO!AP8:AP15,HHLO!AP21:AP28)</f>
        <v>8.9123080714555094</v>
      </c>
      <c r="E69" s="429">
        <f>COUNT(HHLO!AQ8:AQ15,HHLO!AQ21:AQ28)</f>
        <v>12</v>
      </c>
      <c r="F69" s="157">
        <v>2</v>
      </c>
      <c r="G69" s="60"/>
      <c r="H69" s="36" t="s">
        <v>88</v>
      </c>
      <c r="I69" s="40" t="s">
        <v>147</v>
      </c>
      <c r="J69" s="37" t="s">
        <v>88</v>
      </c>
      <c r="K69" s="157"/>
      <c r="L69" s="157"/>
      <c r="M69" s="60"/>
      <c r="N69" s="46">
        <f>AVERAGE(LHHO!AP7:AP13,LHHO!AP18:AP24)</f>
        <v>0.79107308366176299</v>
      </c>
      <c r="O69" s="60"/>
      <c r="P69" s="47">
        <f>_xlfn.STDEV.S(LHHO!AP7:AP13,LHHO!AP18:AP24)</f>
        <v>1.1425310041859866</v>
      </c>
      <c r="Q69" s="157">
        <f>COUNT(LHHO!AP7:AP13,LHHO!AP18:AP24)</f>
        <v>14</v>
      </c>
      <c r="R69" s="163">
        <v>2</v>
      </c>
      <c r="S69" s="60"/>
      <c r="T69" s="61"/>
      <c r="U69" s="61"/>
    </row>
    <row r="70" spans="1:21">
      <c r="A70" s="362" t="s">
        <v>222</v>
      </c>
      <c r="B70" s="430">
        <f>B66*B69/100</f>
        <v>0.12838583089792363</v>
      </c>
      <c r="C70" s="431" t="s">
        <v>147</v>
      </c>
      <c r="D70" s="432">
        <f>SQRT((D66/B66)^2+(D69/B69)^2)*B70</f>
        <v>5.7439589396759153E-2</v>
      </c>
      <c r="E70" s="281"/>
      <c r="F70" s="57"/>
      <c r="G70" s="20"/>
      <c r="H70" s="433" t="s">
        <v>88</v>
      </c>
      <c r="I70" s="434" t="s">
        <v>147</v>
      </c>
      <c r="J70" s="435" t="s">
        <v>88</v>
      </c>
      <c r="K70" s="57"/>
      <c r="L70" s="57"/>
      <c r="M70" s="20"/>
      <c r="N70" s="430">
        <f>N66*N69/100</f>
        <v>1.0532959540547429E-3</v>
      </c>
      <c r="O70" s="431" t="s">
        <v>147</v>
      </c>
      <c r="P70" s="432">
        <f>SQRT((P66/N66)^2+(P69/N69)^2)*N70</f>
        <v>1.6760770806357635E-3</v>
      </c>
      <c r="Q70" s="57"/>
      <c r="R70" s="211"/>
      <c r="S70" s="60"/>
      <c r="T70" s="61"/>
      <c r="U70" s="61"/>
    </row>
    <row r="71" spans="1:21">
      <c r="B71" s="112"/>
      <c r="C71" s="113"/>
      <c r="D71" s="108"/>
    </row>
    <row r="72" spans="1:21">
      <c r="B72" s="112"/>
      <c r="C72" s="113"/>
      <c r="D72" s="108"/>
    </row>
  </sheetData>
  <mergeCells count="3">
    <mergeCell ref="H1:L1"/>
    <mergeCell ref="B1:F1"/>
    <mergeCell ref="N1:R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Z53"/>
  <sheetViews>
    <sheetView zoomScale="70" zoomScaleNormal="70" workbookViewId="0">
      <pane xSplit="3" ySplit="2" topLeftCell="G3" activePane="bottomRight" state="frozen"/>
      <selection pane="topRight" activeCell="E1" sqref="E1"/>
      <selection pane="bottomLeft" activeCell="A3" sqref="A3"/>
      <selection pane="bottomRight" activeCell="S3" sqref="S3"/>
    </sheetView>
  </sheetViews>
  <sheetFormatPr defaultRowHeight="15"/>
  <cols>
    <col min="1" max="1" width="11.5703125" customWidth="1"/>
    <col min="2" max="2" width="12.5703125" bestFit="1" customWidth="1"/>
    <col min="3" max="3" width="13.42578125" bestFit="1" customWidth="1"/>
    <col min="4" max="4" width="18.5703125" customWidth="1"/>
    <col min="5" max="5" width="17" style="59" customWidth="1"/>
    <col min="6" max="6" width="12.7109375" customWidth="1"/>
    <col min="7" max="7" width="12.140625" customWidth="1"/>
    <col min="8" max="9" width="16.7109375" customWidth="1"/>
    <col min="10" max="10" width="12.140625" customWidth="1"/>
    <col min="11" max="11" width="13.28515625" customWidth="1"/>
    <col min="13" max="13" width="32.140625" customWidth="1"/>
    <col min="14" max="14" width="12.28515625" bestFit="1" customWidth="1"/>
    <col min="15" max="15" width="11.42578125" bestFit="1" customWidth="1"/>
    <col min="16" max="16" width="10.140625" bestFit="1" customWidth="1"/>
    <col min="17" max="17" width="9.28515625" bestFit="1" customWidth="1"/>
    <col min="18" max="18" width="21.7109375" customWidth="1"/>
    <col min="19" max="19" width="24.85546875" bestFit="1" customWidth="1"/>
    <col min="20" max="20" width="19.85546875" style="96" bestFit="1" customWidth="1"/>
    <col min="21" max="21" width="18.85546875" style="96" bestFit="1" customWidth="1"/>
    <col min="22" max="22" width="13.42578125" customWidth="1"/>
    <col min="23" max="24" width="14.85546875" bestFit="1" customWidth="1"/>
    <col min="25" max="25" width="10.140625" bestFit="1" customWidth="1"/>
    <col min="26" max="26" width="12" customWidth="1"/>
    <col min="27" max="27" width="12" style="104" customWidth="1"/>
    <col min="40" max="40" width="9.28515625" bestFit="1" customWidth="1"/>
    <col min="41" max="42" width="9.7109375" bestFit="1" customWidth="1"/>
    <col min="43" max="46" width="9.28515625" bestFit="1" customWidth="1"/>
    <col min="47" max="59" width="15.140625" customWidth="1"/>
    <col min="60" max="60" width="15.140625" style="104" customWidth="1"/>
    <col min="61" max="61" width="24.42578125" customWidth="1"/>
    <col min="62" max="62" width="19.42578125" style="104" customWidth="1"/>
    <col min="63" max="63" width="15.140625" style="104" customWidth="1"/>
    <col min="64" max="64" width="17" style="104" customWidth="1"/>
    <col min="65" max="66" width="6.5703125" style="104" bestFit="1" customWidth="1"/>
    <col min="67" max="68" width="6.5703125" bestFit="1" customWidth="1"/>
    <col min="69" max="69" width="7.7109375" customWidth="1"/>
    <col min="70" max="70" width="14.5703125" style="104" bestFit="1" customWidth="1"/>
    <col min="71" max="71" width="16.7109375" style="104" bestFit="1" customWidth="1"/>
    <col min="72" max="85" width="16.7109375" style="150" customWidth="1"/>
    <col min="86" max="88" width="16.5703125" bestFit="1" customWidth="1"/>
    <col min="89" max="89" width="16.28515625" bestFit="1" customWidth="1"/>
    <col min="90" max="90" width="16.5703125" bestFit="1" customWidth="1"/>
    <col min="91" max="91" width="16.28515625" bestFit="1" customWidth="1"/>
    <col min="92" max="92" width="16.5703125" bestFit="1" customWidth="1"/>
    <col min="93" max="93" width="13.140625" bestFit="1" customWidth="1"/>
    <col min="94" max="94" width="15.140625" bestFit="1" customWidth="1"/>
    <col min="95" max="95" width="16.28515625" bestFit="1" customWidth="1"/>
    <col min="96" max="106" width="11.5703125" customWidth="1"/>
    <col min="107" max="107" width="12.28515625" bestFit="1" customWidth="1"/>
    <col min="108" max="108" width="13.140625" bestFit="1" customWidth="1"/>
    <col min="109" max="111" width="11.85546875" customWidth="1"/>
    <col min="122" max="122" width="9.140625" style="104"/>
    <col min="123" max="124" width="9.5703125" style="104" customWidth="1"/>
    <col min="125" max="125" width="9.140625" style="104"/>
    <col min="126" max="126" width="15.28515625" style="109" bestFit="1" customWidth="1"/>
    <col min="127" max="127" width="15.42578125" style="109" bestFit="1" customWidth="1"/>
    <col min="128" max="128" width="24.28515625" bestFit="1" customWidth="1"/>
    <col min="129" max="129" width="25.28515625" bestFit="1" customWidth="1"/>
    <col min="130" max="130" width="26.42578125" bestFit="1" customWidth="1"/>
  </cols>
  <sheetData>
    <row r="1" spans="1:130" s="31" customFormat="1" ht="15" customHeight="1">
      <c r="A1" s="268" t="s">
        <v>250</v>
      </c>
      <c r="B1" s="268"/>
      <c r="C1" s="269"/>
      <c r="D1" s="265"/>
      <c r="E1" s="473" t="s">
        <v>99</v>
      </c>
      <c r="F1" s="474"/>
      <c r="G1" s="475"/>
      <c r="H1" s="476" t="s">
        <v>100</v>
      </c>
      <c r="I1" s="477"/>
      <c r="J1" s="477"/>
      <c r="K1" s="477"/>
      <c r="L1" s="477"/>
      <c r="M1" s="467" t="s">
        <v>101</v>
      </c>
      <c r="N1" s="468"/>
      <c r="O1" s="468"/>
      <c r="P1" s="468"/>
      <c r="Q1" s="468"/>
      <c r="R1" s="468"/>
      <c r="S1" s="470" t="s">
        <v>207</v>
      </c>
      <c r="T1" s="471"/>
      <c r="U1" s="472"/>
      <c r="V1" s="266" t="s">
        <v>102</v>
      </c>
      <c r="W1" s="467" t="s">
        <v>103</v>
      </c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  <c r="AL1" s="468"/>
      <c r="AM1" s="467" t="s">
        <v>104</v>
      </c>
      <c r="AN1" s="468"/>
      <c r="AO1" s="468"/>
      <c r="AP1" s="468"/>
      <c r="AQ1" s="468"/>
      <c r="AR1" s="468"/>
      <c r="AS1" s="468"/>
      <c r="AT1" s="469"/>
      <c r="AU1" s="467" t="s">
        <v>273</v>
      </c>
      <c r="AV1" s="468"/>
      <c r="AW1" s="468"/>
      <c r="AX1" s="468"/>
      <c r="AY1" s="468"/>
      <c r="AZ1" s="468"/>
      <c r="BA1" s="468"/>
      <c r="BB1" s="468"/>
      <c r="BC1" s="468"/>
      <c r="BD1" s="468"/>
      <c r="BE1" s="468"/>
      <c r="BF1" s="468"/>
      <c r="BG1" s="468"/>
      <c r="BH1" s="468"/>
      <c r="BI1" s="293" t="s">
        <v>224</v>
      </c>
      <c r="BJ1" s="264"/>
      <c r="BK1" s="264"/>
      <c r="BL1" s="264"/>
      <c r="BM1" s="467" t="s">
        <v>288</v>
      </c>
      <c r="BN1" s="468"/>
      <c r="BO1" s="468"/>
      <c r="BP1" s="468"/>
      <c r="BQ1" s="468"/>
      <c r="BR1" s="468"/>
      <c r="BS1" s="469"/>
      <c r="BT1" s="467" t="s">
        <v>275</v>
      </c>
      <c r="BU1" s="468"/>
      <c r="BV1" s="468"/>
      <c r="BW1" s="468"/>
      <c r="BX1" s="468"/>
      <c r="BY1" s="468"/>
      <c r="BZ1" s="468"/>
      <c r="CA1" s="468"/>
      <c r="CB1" s="468"/>
      <c r="CC1" s="468"/>
      <c r="CD1" s="468"/>
      <c r="CE1" s="468"/>
      <c r="CF1" s="468"/>
      <c r="CG1" s="264"/>
      <c r="CH1" s="467" t="s">
        <v>276</v>
      </c>
      <c r="CI1" s="468"/>
      <c r="CJ1" s="468"/>
      <c r="CK1" s="468"/>
      <c r="CL1" s="468"/>
      <c r="CM1" s="468"/>
      <c r="CN1" s="468"/>
      <c r="CO1" s="468"/>
      <c r="CP1" s="468"/>
      <c r="CQ1" s="468"/>
      <c r="CR1" s="468"/>
      <c r="CS1" s="468"/>
      <c r="CT1" s="469"/>
      <c r="CU1" s="467" t="s">
        <v>190</v>
      </c>
      <c r="CV1" s="468"/>
      <c r="CW1" s="468"/>
      <c r="CX1" s="468"/>
      <c r="CY1" s="468"/>
      <c r="CZ1" s="468"/>
      <c r="DA1" s="468"/>
      <c r="DB1" s="468"/>
      <c r="DC1" s="468"/>
      <c r="DD1" s="468"/>
      <c r="DE1" s="468"/>
      <c r="DF1" s="468"/>
      <c r="DG1" s="469"/>
      <c r="DH1" s="467" t="s">
        <v>225</v>
      </c>
      <c r="DI1" s="468"/>
      <c r="DJ1" s="468"/>
      <c r="DK1" s="468"/>
      <c r="DL1" s="468"/>
      <c r="DM1" s="468"/>
      <c r="DN1" s="468"/>
      <c r="DO1" s="468"/>
      <c r="DP1" s="468"/>
      <c r="DQ1" s="468"/>
      <c r="DR1" s="468"/>
      <c r="DS1" s="468"/>
      <c r="DT1" s="468"/>
      <c r="DU1" s="264"/>
      <c r="DV1" s="467" t="s">
        <v>285</v>
      </c>
      <c r="DW1" s="468"/>
      <c r="DX1" s="468"/>
      <c r="DY1" s="468"/>
      <c r="DZ1" s="469"/>
    </row>
    <row r="2" spans="1:130" s="31" customFormat="1" ht="52.5" customHeight="1">
      <c r="A2" s="270" t="s">
        <v>105</v>
      </c>
      <c r="B2" s="270" t="s">
        <v>146</v>
      </c>
      <c r="C2" s="277" t="s">
        <v>106</v>
      </c>
      <c r="D2" s="271" t="s">
        <v>107</v>
      </c>
      <c r="E2" s="143" t="s">
        <v>108</v>
      </c>
      <c r="F2" s="82" t="s">
        <v>109</v>
      </c>
      <c r="G2" s="144" t="s">
        <v>110</v>
      </c>
      <c r="H2" s="143" t="s">
        <v>111</v>
      </c>
      <c r="I2" s="82" t="s">
        <v>112</v>
      </c>
      <c r="J2" s="82" t="s">
        <v>113</v>
      </c>
      <c r="K2" s="82" t="s">
        <v>114</v>
      </c>
      <c r="L2" s="82" t="s">
        <v>115</v>
      </c>
      <c r="M2" s="143" t="s">
        <v>116</v>
      </c>
      <c r="N2" s="82" t="s">
        <v>261</v>
      </c>
      <c r="O2" s="82" t="s">
        <v>260</v>
      </c>
      <c r="P2" s="82" t="s">
        <v>262</v>
      </c>
      <c r="Q2" s="82" t="s">
        <v>259</v>
      </c>
      <c r="R2" s="82" t="s">
        <v>117</v>
      </c>
      <c r="S2" s="152" t="s">
        <v>270</v>
      </c>
      <c r="T2" s="148" t="s">
        <v>271</v>
      </c>
      <c r="U2" s="154" t="s">
        <v>272</v>
      </c>
      <c r="V2" s="274" t="s">
        <v>118</v>
      </c>
      <c r="W2" s="272" t="s">
        <v>119</v>
      </c>
      <c r="X2" s="272" t="s">
        <v>120</v>
      </c>
      <c r="Y2" s="272" t="s">
        <v>121</v>
      </c>
      <c r="Z2" s="275" t="s">
        <v>122</v>
      </c>
      <c r="AA2" s="271" t="s">
        <v>230</v>
      </c>
      <c r="AB2" s="272" t="s">
        <v>163</v>
      </c>
      <c r="AC2" s="272" t="s">
        <v>164</v>
      </c>
      <c r="AD2" s="272" t="s">
        <v>165</v>
      </c>
      <c r="AE2" s="272" t="s">
        <v>166</v>
      </c>
      <c r="AF2" s="272" t="s">
        <v>123</v>
      </c>
      <c r="AG2" s="272" t="s">
        <v>124</v>
      </c>
      <c r="AH2" s="272" t="s">
        <v>125</v>
      </c>
      <c r="AI2" s="272" t="s">
        <v>126</v>
      </c>
      <c r="AJ2" s="272" t="s">
        <v>127</v>
      </c>
      <c r="AK2" s="272" t="s">
        <v>128</v>
      </c>
      <c r="AL2" s="272" t="s">
        <v>129</v>
      </c>
      <c r="AM2" s="143" t="s">
        <v>1752</v>
      </c>
      <c r="AN2" s="272" t="s">
        <v>138</v>
      </c>
      <c r="AO2" s="272" t="s">
        <v>139</v>
      </c>
      <c r="AP2" s="272" t="s">
        <v>140</v>
      </c>
      <c r="AQ2" s="272" t="s">
        <v>141</v>
      </c>
      <c r="AR2" s="272" t="s">
        <v>142</v>
      </c>
      <c r="AS2" s="272" t="s">
        <v>143</v>
      </c>
      <c r="AT2" s="271" t="s">
        <v>144</v>
      </c>
      <c r="AU2" s="273" t="s">
        <v>169</v>
      </c>
      <c r="AV2" s="272" t="s">
        <v>168</v>
      </c>
      <c r="AW2" s="272" t="s">
        <v>167</v>
      </c>
      <c r="AX2" s="272" t="s">
        <v>130</v>
      </c>
      <c r="AY2" s="272" t="s">
        <v>131</v>
      </c>
      <c r="AZ2" s="272" t="s">
        <v>132</v>
      </c>
      <c r="BA2" s="272" t="s">
        <v>133</v>
      </c>
      <c r="BB2" s="272" t="s">
        <v>134</v>
      </c>
      <c r="BC2" s="272" t="s">
        <v>135</v>
      </c>
      <c r="BD2" s="272" t="s">
        <v>136</v>
      </c>
      <c r="BE2" s="143" t="s">
        <v>279</v>
      </c>
      <c r="BF2" s="82" t="s">
        <v>280</v>
      </c>
      <c r="BG2" s="82" t="s">
        <v>194</v>
      </c>
      <c r="BH2" s="82" t="s">
        <v>265</v>
      </c>
      <c r="BI2" s="153" t="s">
        <v>267</v>
      </c>
      <c r="BJ2" s="148" t="s">
        <v>268</v>
      </c>
      <c r="BK2" s="272" t="s">
        <v>264</v>
      </c>
      <c r="BL2" s="82" t="s">
        <v>269</v>
      </c>
      <c r="BM2" s="273" t="s">
        <v>199</v>
      </c>
      <c r="BN2" s="272" t="s">
        <v>200</v>
      </c>
      <c r="BO2" s="272" t="s">
        <v>201</v>
      </c>
      <c r="BP2" s="275" t="s">
        <v>202</v>
      </c>
      <c r="BQ2" s="264" t="s">
        <v>203</v>
      </c>
      <c r="BR2" s="148" t="s">
        <v>281</v>
      </c>
      <c r="BS2" s="154" t="s">
        <v>282</v>
      </c>
      <c r="BT2" s="273" t="s">
        <v>180</v>
      </c>
      <c r="BU2" s="272" t="s">
        <v>181</v>
      </c>
      <c r="BV2" s="272" t="s">
        <v>182</v>
      </c>
      <c r="BW2" s="272" t="s">
        <v>183</v>
      </c>
      <c r="BX2" s="272" t="s">
        <v>184</v>
      </c>
      <c r="BY2" s="272" t="s">
        <v>185</v>
      </c>
      <c r="BZ2" s="272" t="s">
        <v>186</v>
      </c>
      <c r="CA2" s="272" t="s">
        <v>187</v>
      </c>
      <c r="CB2" s="272" t="s">
        <v>188</v>
      </c>
      <c r="CC2" s="272" t="s">
        <v>189</v>
      </c>
      <c r="CD2" s="143" t="s">
        <v>278</v>
      </c>
      <c r="CE2" s="82" t="s">
        <v>277</v>
      </c>
      <c r="CF2" s="82" t="s">
        <v>193</v>
      </c>
      <c r="CG2" s="82" t="s">
        <v>229</v>
      </c>
      <c r="CH2" s="273" t="s">
        <v>180</v>
      </c>
      <c r="CI2" s="272" t="s">
        <v>181</v>
      </c>
      <c r="CJ2" s="272" t="s">
        <v>182</v>
      </c>
      <c r="CK2" s="272" t="s">
        <v>183</v>
      </c>
      <c r="CL2" s="272" t="s">
        <v>184</v>
      </c>
      <c r="CM2" s="272" t="s">
        <v>185</v>
      </c>
      <c r="CN2" s="272" t="s">
        <v>186</v>
      </c>
      <c r="CO2" s="272" t="s">
        <v>187</v>
      </c>
      <c r="CP2" s="272" t="s">
        <v>188</v>
      </c>
      <c r="CQ2" s="272" t="s">
        <v>189</v>
      </c>
      <c r="CR2" s="143" t="s">
        <v>278</v>
      </c>
      <c r="CS2" s="82" t="s">
        <v>277</v>
      </c>
      <c r="CT2" s="83" t="s">
        <v>193</v>
      </c>
      <c r="CU2" s="273" t="s">
        <v>180</v>
      </c>
      <c r="CV2" s="272" t="s">
        <v>181</v>
      </c>
      <c r="CW2" s="272" t="s">
        <v>182</v>
      </c>
      <c r="CX2" s="272" t="s">
        <v>183</v>
      </c>
      <c r="CY2" s="272" t="s">
        <v>184</v>
      </c>
      <c r="CZ2" s="272" t="s">
        <v>185</v>
      </c>
      <c r="DA2" s="272" t="s">
        <v>186</v>
      </c>
      <c r="DB2" s="272" t="s">
        <v>187</v>
      </c>
      <c r="DC2" s="272" t="s">
        <v>188</v>
      </c>
      <c r="DD2" s="272" t="s">
        <v>189</v>
      </c>
      <c r="DE2" s="143" t="s">
        <v>278</v>
      </c>
      <c r="DF2" s="82" t="s">
        <v>277</v>
      </c>
      <c r="DG2" s="83" t="s">
        <v>193</v>
      </c>
      <c r="DH2" s="273" t="s">
        <v>196</v>
      </c>
      <c r="DI2" s="272" t="s">
        <v>197</v>
      </c>
      <c r="DJ2" s="272" t="s">
        <v>198</v>
      </c>
      <c r="DK2" s="272" t="s">
        <v>199</v>
      </c>
      <c r="DL2" s="272" t="s">
        <v>200</v>
      </c>
      <c r="DM2" s="272" t="s">
        <v>201</v>
      </c>
      <c r="DN2" s="272" t="s">
        <v>202</v>
      </c>
      <c r="DO2" s="272" t="s">
        <v>203</v>
      </c>
      <c r="DP2" s="272" t="s">
        <v>204</v>
      </c>
      <c r="DQ2" s="272" t="s">
        <v>205</v>
      </c>
      <c r="DR2" s="143" t="s">
        <v>283</v>
      </c>
      <c r="DS2" s="82" t="s">
        <v>284</v>
      </c>
      <c r="DT2" s="82" t="s">
        <v>206</v>
      </c>
      <c r="DU2" s="148" t="s">
        <v>231</v>
      </c>
      <c r="DV2" s="142" t="s">
        <v>214</v>
      </c>
      <c r="DW2" s="81" t="s">
        <v>215</v>
      </c>
      <c r="DX2" s="81" t="s">
        <v>216</v>
      </c>
      <c r="DY2" s="146" t="s">
        <v>213</v>
      </c>
      <c r="DZ2" s="147" t="s">
        <v>212</v>
      </c>
    </row>
    <row r="3" spans="1:130" s="261" customFormat="1">
      <c r="A3" s="278" t="s">
        <v>145</v>
      </c>
      <c r="B3" s="278">
        <v>1</v>
      </c>
      <c r="C3" s="185">
        <v>-4.5</v>
      </c>
      <c r="D3" s="170" t="s">
        <v>88</v>
      </c>
      <c r="E3" s="278" t="s">
        <v>88</v>
      </c>
      <c r="F3" s="278" t="s">
        <v>88</v>
      </c>
      <c r="G3" s="218">
        <v>0</v>
      </c>
      <c r="H3" s="171" t="s">
        <v>88</v>
      </c>
      <c r="I3" s="172" t="s">
        <v>88</v>
      </c>
      <c r="J3" s="172" t="s">
        <v>88</v>
      </c>
      <c r="K3" s="175" t="s">
        <v>88</v>
      </c>
      <c r="L3" s="175" t="s">
        <v>88</v>
      </c>
      <c r="M3" s="171">
        <v>5.38</v>
      </c>
      <c r="N3" s="172">
        <v>5</v>
      </c>
      <c r="O3" s="172">
        <v>1</v>
      </c>
      <c r="P3" s="172">
        <v>0</v>
      </c>
      <c r="Q3" s="172">
        <v>0</v>
      </c>
      <c r="R3" s="172">
        <v>5.94</v>
      </c>
      <c r="S3" s="297" t="s">
        <v>88</v>
      </c>
      <c r="T3" s="172" t="s">
        <v>88</v>
      </c>
      <c r="U3" s="231" t="str">
        <f t="shared" ref="U3:U14" si="0">IF(DE3="NA","NA",IF(T3="NA","NA",T3/(CD3+BT3)))</f>
        <v>NA</v>
      </c>
      <c r="V3" s="184">
        <v>2.8969999999999998</v>
      </c>
      <c r="W3" s="177" t="s">
        <v>88</v>
      </c>
      <c r="X3" s="175" t="s">
        <v>88</v>
      </c>
      <c r="Y3" s="175" t="s">
        <v>88</v>
      </c>
      <c r="Z3" s="172" t="s">
        <v>88</v>
      </c>
      <c r="AA3" s="170" t="str">
        <f>IF(Y3="NA","NA",Y3-Z3)</f>
        <v>NA</v>
      </c>
      <c r="AB3" s="278" t="s">
        <v>88</v>
      </c>
      <c r="AC3" s="278" t="s">
        <v>88</v>
      </c>
      <c r="AD3" s="278" t="s">
        <v>88</v>
      </c>
      <c r="AE3" s="278" t="s">
        <v>88</v>
      </c>
      <c r="AF3" s="278" t="s">
        <v>88</v>
      </c>
      <c r="AG3" s="278" t="s">
        <v>88</v>
      </c>
      <c r="AH3" s="278" t="s">
        <v>88</v>
      </c>
      <c r="AI3" s="278" t="s">
        <v>88</v>
      </c>
      <c r="AJ3" s="278" t="s">
        <v>88</v>
      </c>
      <c r="AK3" s="278" t="s">
        <v>88</v>
      </c>
      <c r="AL3" s="278" t="s">
        <v>88</v>
      </c>
      <c r="AM3" s="171" t="s">
        <v>88</v>
      </c>
      <c r="AN3" s="172" t="s">
        <v>88</v>
      </c>
      <c r="AO3" s="172" t="s">
        <v>88</v>
      </c>
      <c r="AP3" s="172" t="s">
        <v>88</v>
      </c>
      <c r="AQ3" s="172" t="s">
        <v>88</v>
      </c>
      <c r="AR3" s="172" t="s">
        <v>88</v>
      </c>
      <c r="AS3" s="172" t="s">
        <v>88</v>
      </c>
      <c r="AT3" s="170" t="s">
        <v>88</v>
      </c>
      <c r="AU3" s="177" t="str">
        <f>IF(AC3="NA","NA",AC3*'Read me'!$U$30)</f>
        <v>NA</v>
      </c>
      <c r="AV3" s="175" t="str">
        <f>IF(AD3="NA","NA",AD3*'Read me'!$U$31)</f>
        <v>NA</v>
      </c>
      <c r="AW3" s="175" t="str">
        <f>IF(AE3="NA","NA",AE3*'Read me'!$U$21)</f>
        <v>NA</v>
      </c>
      <c r="AX3" s="175" t="str">
        <f>IF(AF3="NA","NA",AF3*'Read me'!$U$22)</f>
        <v>NA</v>
      </c>
      <c r="AY3" s="175" t="str">
        <f>IF(AG3="NA","NA",AG3*'Read me'!$U$23)</f>
        <v>NA</v>
      </c>
      <c r="AZ3" s="175" t="str">
        <f>IF(AH3="NA","NA",AH3*'Read me'!$U$24)</f>
        <v>NA</v>
      </c>
      <c r="BA3" s="175" t="str">
        <f>IF(AI3="NA","NA",AI3*'Read me'!$U$25)</f>
        <v>NA</v>
      </c>
      <c r="BB3" s="175" t="str">
        <f>IF(AJ3="NA","NA",AJ3*'Read me'!$U$26)</f>
        <v>NA</v>
      </c>
      <c r="BC3" s="175" t="str">
        <f>IF(AK3="NA","NA",AK3*'Read me'!$U$27)</f>
        <v>NA</v>
      </c>
      <c r="BD3" s="175" t="str">
        <f>IF(AL3="NA","NA",AL3*'Read me'!$U$28)</f>
        <v>NA</v>
      </c>
      <c r="BE3" s="177" t="str">
        <f>IF(AW3="NA","NA",SUM(AW3:BD3))</f>
        <v>NA</v>
      </c>
      <c r="BF3" s="175" t="str">
        <f>IF(AX3="NA","NA",SUM(AX3:BE3))</f>
        <v>NA</v>
      </c>
      <c r="BG3" s="175" t="s">
        <v>88</v>
      </c>
      <c r="BH3" s="175" t="s">
        <v>88</v>
      </c>
      <c r="BI3" s="236" t="str">
        <f>IF(Y3="NA","NA",Feedstock!$C$13-Y3)</f>
        <v>NA</v>
      </c>
      <c r="BJ3" s="172" t="str">
        <f>IF(Z3="NA","NA",Z3-BH3)</f>
        <v>NA</v>
      </c>
      <c r="BK3" s="172" t="str">
        <f t="shared" ref="BK3:BK27" si="1">IF(BH3="NA","NA",BH3/I3)</f>
        <v>NA</v>
      </c>
      <c r="BL3" s="175" t="str">
        <f>IF(AA3="NA","NA",AA3-BH3)</f>
        <v>NA</v>
      </c>
      <c r="BM3" s="171" t="str">
        <f t="shared" ref="BM3:BM28" si="2">IF(AX3="NA","NA",AX3/$BE3)</f>
        <v>NA</v>
      </c>
      <c r="BN3" s="172" t="str">
        <f t="shared" ref="BN3:BN28" si="3">IF(AY3="NA","NA",AY3/$BE3)</f>
        <v>NA</v>
      </c>
      <c r="BO3" s="172" t="str">
        <f t="shared" ref="BO3:BO28" si="4">IF(AZ3="NA","NA",AZ3/$BE3)</f>
        <v>NA</v>
      </c>
      <c r="BP3" s="172" t="str">
        <f t="shared" ref="BP3:BP28" si="5">IF(BA3="NA","NA",BA3/$BE3)</f>
        <v>NA</v>
      </c>
      <c r="BQ3" s="219" t="str">
        <f t="shared" ref="BQ3:BQ28" si="6">IF(BB3="NA","NA",BB3/$BE3)</f>
        <v>NA</v>
      </c>
      <c r="BR3" s="172" t="str">
        <f>IF(BF3="NA","NA",IF($BD3="NA","NA",BF3/$BD3))</f>
        <v>NA</v>
      </c>
      <c r="BS3" s="175" t="str">
        <f>IF(BG3="NA","NA",IF($BD3="NA","NA",BG3/$BD3))</f>
        <v>NA</v>
      </c>
      <c r="BT3" s="171" t="s">
        <v>88</v>
      </c>
      <c r="BU3" s="172" t="s">
        <v>88</v>
      </c>
      <c r="BV3" s="172" t="s">
        <v>88</v>
      </c>
      <c r="BW3" s="172" t="s">
        <v>88</v>
      </c>
      <c r="BX3" s="172" t="s">
        <v>88</v>
      </c>
      <c r="BY3" s="172" t="s">
        <v>88</v>
      </c>
      <c r="BZ3" s="172" t="s">
        <v>88</v>
      </c>
      <c r="CA3" s="172" t="s">
        <v>88</v>
      </c>
      <c r="CB3" s="172" t="s">
        <v>88</v>
      </c>
      <c r="CC3" s="172" t="s">
        <v>88</v>
      </c>
      <c r="CD3" s="171" t="s">
        <v>88</v>
      </c>
      <c r="CE3" s="172" t="s">
        <v>88</v>
      </c>
      <c r="CF3" s="172" t="s">
        <v>88</v>
      </c>
      <c r="CG3" s="172" t="s">
        <v>88</v>
      </c>
      <c r="CH3" s="171" t="s">
        <v>88</v>
      </c>
      <c r="CI3" s="172" t="s">
        <v>88</v>
      </c>
      <c r="CJ3" s="172" t="s">
        <v>88</v>
      </c>
      <c r="CK3" s="172" t="s">
        <v>88</v>
      </c>
      <c r="CL3" s="172" t="s">
        <v>88</v>
      </c>
      <c r="CM3" s="172" t="s">
        <v>88</v>
      </c>
      <c r="CN3" s="172" t="s">
        <v>88</v>
      </c>
      <c r="CO3" s="172" t="s">
        <v>88</v>
      </c>
      <c r="CP3" s="172" t="s">
        <v>88</v>
      </c>
      <c r="CQ3" s="172" t="s">
        <v>88</v>
      </c>
      <c r="CR3" s="171" t="s">
        <v>88</v>
      </c>
      <c r="CS3" s="172" t="s">
        <v>88</v>
      </c>
      <c r="CT3" s="170" t="s">
        <v>88</v>
      </c>
      <c r="CU3" s="171" t="s">
        <v>88</v>
      </c>
      <c r="CV3" s="172" t="s">
        <v>88</v>
      </c>
      <c r="CW3" s="172" t="s">
        <v>88</v>
      </c>
      <c r="CX3" s="172" t="s">
        <v>88</v>
      </c>
      <c r="CY3" s="172" t="s">
        <v>88</v>
      </c>
      <c r="CZ3" s="172" t="s">
        <v>88</v>
      </c>
      <c r="DA3" s="172" t="s">
        <v>88</v>
      </c>
      <c r="DB3" s="172" t="s">
        <v>88</v>
      </c>
      <c r="DC3" s="172" t="s">
        <v>88</v>
      </c>
      <c r="DD3" s="172" t="s">
        <v>88</v>
      </c>
      <c r="DE3" s="171" t="s">
        <v>88</v>
      </c>
      <c r="DF3" s="172" t="s">
        <v>88</v>
      </c>
      <c r="DG3" s="170" t="s">
        <v>88</v>
      </c>
      <c r="DH3" s="171" t="s">
        <v>88</v>
      </c>
      <c r="DI3" s="172" t="s">
        <v>88</v>
      </c>
      <c r="DJ3" s="172" t="s">
        <v>88</v>
      </c>
      <c r="DK3" s="172" t="s">
        <v>88</v>
      </c>
      <c r="DL3" s="172" t="s">
        <v>88</v>
      </c>
      <c r="DM3" s="172" t="s">
        <v>88</v>
      </c>
      <c r="DN3" s="172" t="s">
        <v>88</v>
      </c>
      <c r="DO3" s="172" t="s">
        <v>88</v>
      </c>
      <c r="DP3" s="172" t="s">
        <v>88</v>
      </c>
      <c r="DQ3" s="172" t="s">
        <v>88</v>
      </c>
      <c r="DR3" s="171" t="s">
        <v>88</v>
      </c>
      <c r="DS3" s="172" t="s">
        <v>88</v>
      </c>
      <c r="DT3" s="172" t="s">
        <v>88</v>
      </c>
      <c r="DU3" s="172" t="str">
        <f>IF(DR3="NA","NA",SUM(DH3:DQ3))</f>
        <v>NA</v>
      </c>
      <c r="DV3" s="246" t="str">
        <f>IF(H3="NA","NA",Feedstock!$C$8/HHLO!H3)</f>
        <v>NA</v>
      </c>
      <c r="DW3" s="179" t="str">
        <f t="shared" ref="DW3:DW14" si="7">IF(W3="NA","NA",IF($H2="NA","NA",W3/$H2))</f>
        <v>NA</v>
      </c>
      <c r="DX3" s="179" t="str">
        <f t="shared" ref="DX3:DX14" si="8">IF(X3="NA","NA",IF($H2="NA","NA",X3/$H2))</f>
        <v>NA</v>
      </c>
      <c r="DY3" s="251" t="str">
        <f t="shared" ref="DY3:DY4" si="9">IF(DV2="NA","NA",IF(DW3="NA","NA",(DV2-DW3)/DV2))</f>
        <v>NA</v>
      </c>
      <c r="DZ3" s="252" t="str">
        <f t="shared" ref="DZ3:DZ14" si="10">IF(L2="NA","NA",IF(DX3="NA","NA",(L2-DX3)/L2))</f>
        <v>NA</v>
      </c>
    </row>
    <row r="4" spans="1:130" s="261" customFormat="1">
      <c r="A4" s="278" t="s">
        <v>145</v>
      </c>
      <c r="B4" s="278">
        <v>1</v>
      </c>
      <c r="C4" s="185">
        <v>-3.5</v>
      </c>
      <c r="D4" s="181">
        <f>C4-C3</f>
        <v>1</v>
      </c>
      <c r="E4" s="280">
        <v>0.6</v>
      </c>
      <c r="F4" s="180">
        <v>0.1172</v>
      </c>
      <c r="G4" s="182">
        <f t="shared" ref="G4:G14" si="11">F4/D5</f>
        <v>3.3485714285714285E-2</v>
      </c>
      <c r="H4" s="169">
        <f>E4/G4</f>
        <v>17.918088737201366</v>
      </c>
      <c r="I4" s="279">
        <f>Feedstock!$C$13</f>
        <v>129.94999999999999</v>
      </c>
      <c r="J4" s="180">
        <f>Feedstock!$C$10</f>
        <v>87.549818540534474</v>
      </c>
      <c r="K4" s="174">
        <f t="shared" ref="K4:K13" si="12">I4/$E4*$G4</f>
        <v>7.2524476190476186</v>
      </c>
      <c r="L4" s="174">
        <f t="shared" ref="L4:L13" si="13">J4/$E4*$G4</f>
        <v>4.8861136823574478</v>
      </c>
      <c r="M4" s="171">
        <v>5.63</v>
      </c>
      <c r="N4" s="172">
        <v>14</v>
      </c>
      <c r="O4" s="172">
        <v>1</v>
      </c>
      <c r="P4" s="172">
        <v>0</v>
      </c>
      <c r="Q4" s="172">
        <v>1</v>
      </c>
      <c r="R4" s="172">
        <v>6.04</v>
      </c>
      <c r="S4" s="298">
        <f t="shared" ref="S4:S14" si="14">(M4-R3)/R3</f>
        <v>-5.218855218855227E-2</v>
      </c>
      <c r="T4" s="174">
        <f t="shared" ref="T4:T14" si="15">N4/1000*O4/E4/D4*1000</f>
        <v>23.333333333333336</v>
      </c>
      <c r="U4" s="170" t="str">
        <f t="shared" si="0"/>
        <v>NA</v>
      </c>
      <c r="V4" s="184">
        <v>2.9660000000000002</v>
      </c>
      <c r="W4" s="278" t="s">
        <v>88</v>
      </c>
      <c r="X4" s="278" t="s">
        <v>88</v>
      </c>
      <c r="Y4" s="278" t="s">
        <v>88</v>
      </c>
      <c r="Z4" s="172" t="s">
        <v>88</v>
      </c>
      <c r="AA4" s="170" t="str">
        <f t="shared" ref="AA4:AA28" si="16">IF(Y4="NA","NA",Y4-Z4)</f>
        <v>NA</v>
      </c>
      <c r="AB4" s="180">
        <v>0.2130461889110481</v>
      </c>
      <c r="AC4" s="180">
        <v>3.7088140556453566</v>
      </c>
      <c r="AD4" s="180">
        <v>1.7166010157958702</v>
      </c>
      <c r="AE4" s="180">
        <v>2.0829065532221143</v>
      </c>
      <c r="AF4" s="180">
        <v>2.1958726535339013</v>
      </c>
      <c r="AG4" s="180">
        <v>0</v>
      </c>
      <c r="AH4" s="180">
        <v>0.67507455181519904</v>
      </c>
      <c r="AI4" s="180">
        <v>0</v>
      </c>
      <c r="AJ4" s="180">
        <v>0.58264830149663971</v>
      </c>
      <c r="AK4" s="180">
        <v>0</v>
      </c>
      <c r="AL4" s="176">
        <v>0</v>
      </c>
      <c r="AM4" s="171" t="s">
        <v>88</v>
      </c>
      <c r="AN4" s="172" t="s">
        <v>88</v>
      </c>
      <c r="AO4" s="172" t="s">
        <v>88</v>
      </c>
      <c r="AP4" s="172" t="s">
        <v>88</v>
      </c>
      <c r="AQ4" s="172" t="s">
        <v>88</v>
      </c>
      <c r="AR4" s="172" t="s">
        <v>88</v>
      </c>
      <c r="AS4" s="172" t="s">
        <v>88</v>
      </c>
      <c r="AT4" s="170" t="s">
        <v>88</v>
      </c>
      <c r="AU4" s="185">
        <f>IF(AC4="NA","NA",AC4*'Read me'!$U$30)</f>
        <v>3.9560683260217138</v>
      </c>
      <c r="AV4" s="176">
        <f>IF(AD4="NA","NA",AD4*'Read me'!$U$31)</f>
        <v>3.5824716851392071</v>
      </c>
      <c r="AW4" s="176">
        <f>IF(AE4="NA","NA",AE4*'Read me'!$U$21)</f>
        <v>1.448978471806688</v>
      </c>
      <c r="AX4" s="176">
        <f>IF(AF4="NA","NA",AF4*'Read me'!$U$22)</f>
        <v>2.3422641637694945</v>
      </c>
      <c r="AY4" s="176">
        <f>IF(AG4="NA","NA",AG4*'Read me'!$U$23)</f>
        <v>0</v>
      </c>
      <c r="AZ4" s="176">
        <f>IF(AH4="NA","NA",AH4*'Read me'!$U$24)</f>
        <v>1.2274082760276348</v>
      </c>
      <c r="BA4" s="176">
        <f>IF(AI4="NA","NA",AI4*'Read me'!$U$25)</f>
        <v>0</v>
      </c>
      <c r="BB4" s="176">
        <f>IF(AJ4="NA","NA",AJ4*'Read me'!$U$26)</f>
        <v>1.2858445274408601</v>
      </c>
      <c r="BC4" s="176">
        <f>IF(AK4="NA","NA",AK4*'Read me'!$U$27)</f>
        <v>0</v>
      </c>
      <c r="BD4" s="176">
        <f>IF(AL4="NA","NA",AL4*'Read me'!$U$28)</f>
        <v>0</v>
      </c>
      <c r="BE4" s="185">
        <f t="shared" ref="BE4:BE20" si="17">IF(AW4="NA","NA",SUM(AW4:BD4))</f>
        <v>6.3044954390446772</v>
      </c>
      <c r="BF4" s="176">
        <f>SUM(AW4:AZ4)</f>
        <v>5.0186509116038174</v>
      </c>
      <c r="BG4" s="176">
        <f>SUM(BA4:BD4)</f>
        <v>1.2858445274408601</v>
      </c>
      <c r="BH4" s="176">
        <f>SUM(AU4:BD4)</f>
        <v>13.843035450205598</v>
      </c>
      <c r="BI4" s="236" t="str">
        <f>IF(Y4="NA","NA",Feedstock!$C$13-Y4)</f>
        <v>NA</v>
      </c>
      <c r="BJ4" s="176" t="str">
        <f>IF(Z4="NA","NA",Z4-BH4)</f>
        <v>NA</v>
      </c>
      <c r="BK4" s="176">
        <f t="shared" si="1"/>
        <v>0.10652585956295189</v>
      </c>
      <c r="BL4" s="176" t="str">
        <f>IF(AA4="NA","NA",AA4-BH4)</f>
        <v>NA</v>
      </c>
      <c r="BM4" s="185">
        <f t="shared" si="2"/>
        <v>0.3715228580012136</v>
      </c>
      <c r="BN4" s="176">
        <f t="shared" si="3"/>
        <v>0</v>
      </c>
      <c r="BO4" s="176">
        <f t="shared" si="4"/>
        <v>0.19468778872074566</v>
      </c>
      <c r="BP4" s="176">
        <f t="shared" si="5"/>
        <v>0</v>
      </c>
      <c r="BQ4" s="176">
        <f t="shared" si="6"/>
        <v>0.20395677019249372</v>
      </c>
      <c r="BR4" s="176">
        <f t="shared" ref="BR4:BR14" si="18">IF(BF4="NA","NA",IF($BE4="NA","NA",BF4/$BE4))</f>
        <v>0.7960432298075063</v>
      </c>
      <c r="BS4" s="176">
        <f t="shared" ref="BS4:BS14" si="19">IF(BG4="NA","NA",IF($BE4="NA","NA",BG4/$BE4))</f>
        <v>0.20395677019249372</v>
      </c>
      <c r="BT4" s="171" t="s">
        <v>88</v>
      </c>
      <c r="BU4" s="172" t="s">
        <v>88</v>
      </c>
      <c r="BV4" s="172" t="s">
        <v>88</v>
      </c>
      <c r="BW4" s="172" t="s">
        <v>88</v>
      </c>
      <c r="BX4" s="172" t="s">
        <v>88</v>
      </c>
      <c r="BY4" s="172" t="s">
        <v>88</v>
      </c>
      <c r="BZ4" s="172" t="s">
        <v>88</v>
      </c>
      <c r="CA4" s="172" t="s">
        <v>88</v>
      </c>
      <c r="CB4" s="172" t="s">
        <v>88</v>
      </c>
      <c r="CC4" s="172" t="s">
        <v>88</v>
      </c>
      <c r="CD4" s="171" t="s">
        <v>88</v>
      </c>
      <c r="CE4" s="172" t="s">
        <v>88</v>
      </c>
      <c r="CF4" s="172" t="s">
        <v>88</v>
      </c>
      <c r="CG4" s="172" t="s">
        <v>88</v>
      </c>
      <c r="CH4" s="171" t="s">
        <v>88</v>
      </c>
      <c r="CI4" s="172" t="s">
        <v>88</v>
      </c>
      <c r="CJ4" s="172" t="s">
        <v>88</v>
      </c>
      <c r="CK4" s="172" t="s">
        <v>88</v>
      </c>
      <c r="CL4" s="172" t="s">
        <v>88</v>
      </c>
      <c r="CM4" s="172" t="s">
        <v>88</v>
      </c>
      <c r="CN4" s="172" t="s">
        <v>88</v>
      </c>
      <c r="CO4" s="172" t="s">
        <v>88</v>
      </c>
      <c r="CP4" s="172" t="s">
        <v>88</v>
      </c>
      <c r="CQ4" s="172" t="s">
        <v>88</v>
      </c>
      <c r="CR4" s="171" t="s">
        <v>88</v>
      </c>
      <c r="CS4" s="172" t="s">
        <v>88</v>
      </c>
      <c r="CT4" s="170" t="s">
        <v>88</v>
      </c>
      <c r="CU4" s="171" t="s">
        <v>88</v>
      </c>
      <c r="CV4" s="172" t="s">
        <v>88</v>
      </c>
      <c r="CW4" s="172" t="s">
        <v>88</v>
      </c>
      <c r="CX4" s="172" t="s">
        <v>88</v>
      </c>
      <c r="CY4" s="172" t="s">
        <v>88</v>
      </c>
      <c r="CZ4" s="172" t="s">
        <v>88</v>
      </c>
      <c r="DA4" s="172" t="s">
        <v>88</v>
      </c>
      <c r="DB4" s="172" t="s">
        <v>88</v>
      </c>
      <c r="DC4" s="172" t="s">
        <v>88</v>
      </c>
      <c r="DD4" s="172" t="s">
        <v>88</v>
      </c>
      <c r="DE4" s="171" t="s">
        <v>88</v>
      </c>
      <c r="DF4" s="172" t="s">
        <v>88</v>
      </c>
      <c r="DG4" s="170" t="s">
        <v>88</v>
      </c>
      <c r="DH4" s="171" t="s">
        <v>88</v>
      </c>
      <c r="DI4" s="172" t="s">
        <v>88</v>
      </c>
      <c r="DJ4" s="172" t="s">
        <v>88</v>
      </c>
      <c r="DK4" s="172" t="s">
        <v>88</v>
      </c>
      <c r="DL4" s="172" t="s">
        <v>88</v>
      </c>
      <c r="DM4" s="172" t="s">
        <v>88</v>
      </c>
      <c r="DN4" s="172" t="s">
        <v>88</v>
      </c>
      <c r="DO4" s="172" t="s">
        <v>88</v>
      </c>
      <c r="DP4" s="172" t="s">
        <v>88</v>
      </c>
      <c r="DQ4" s="172" t="s">
        <v>88</v>
      </c>
      <c r="DR4" s="171" t="s">
        <v>88</v>
      </c>
      <c r="DS4" s="172" t="s">
        <v>88</v>
      </c>
      <c r="DT4" s="172" t="s">
        <v>88</v>
      </c>
      <c r="DU4" s="172" t="str">
        <f t="shared" ref="DU4:DU28" si="20">IF(DR4="NA","NA",SUM(DH4:DQ4))</f>
        <v>NA</v>
      </c>
      <c r="DV4" s="246">
        <f>IF(H4="NA","NA",Feedstock!$C$8/HHLO!H4)</f>
        <v>5.9504995367527762</v>
      </c>
      <c r="DW4" s="179" t="str">
        <f t="shared" si="7"/>
        <v>NA</v>
      </c>
      <c r="DX4" s="179" t="str">
        <f t="shared" si="8"/>
        <v>NA</v>
      </c>
      <c r="DY4" s="251" t="str">
        <f t="shared" si="9"/>
        <v>NA</v>
      </c>
      <c r="DZ4" s="252" t="str">
        <f t="shared" si="10"/>
        <v>NA</v>
      </c>
    </row>
    <row r="5" spans="1:130" s="261" customFormat="1">
      <c r="A5" s="187"/>
      <c r="B5" s="187">
        <v>1</v>
      </c>
      <c r="C5" s="198">
        <v>0</v>
      </c>
      <c r="D5" s="190">
        <f>C5-C4</f>
        <v>3.5</v>
      </c>
      <c r="E5" s="224">
        <v>0.6</v>
      </c>
      <c r="F5" s="187">
        <v>0.2</v>
      </c>
      <c r="G5" s="193">
        <f t="shared" si="11"/>
        <v>6.1016949152482181E-2</v>
      </c>
      <c r="H5" s="189">
        <f>E5/G5</f>
        <v>9.8333333333430328</v>
      </c>
      <c r="I5" s="260">
        <f>Feedstock!$C$13</f>
        <v>129.94999999999999</v>
      </c>
      <c r="J5" s="203">
        <f>Feedstock!$C$10</f>
        <v>87.549818540534474</v>
      </c>
      <c r="K5" s="195">
        <f t="shared" si="12"/>
        <v>13.215254237275097</v>
      </c>
      <c r="L5" s="195">
        <f t="shared" si="13"/>
        <v>8.9033713769947234</v>
      </c>
      <c r="M5" s="191">
        <v>5.14</v>
      </c>
      <c r="N5" s="192">
        <v>42</v>
      </c>
      <c r="O5" s="192">
        <v>1</v>
      </c>
      <c r="P5" s="192">
        <v>0</v>
      </c>
      <c r="Q5" s="192">
        <v>1</v>
      </c>
      <c r="R5" s="192">
        <v>5.8</v>
      </c>
      <c r="S5" s="296">
        <f t="shared" si="14"/>
        <v>-0.14900662251655636</v>
      </c>
      <c r="T5" s="195">
        <f t="shared" si="15"/>
        <v>20</v>
      </c>
      <c r="U5" s="200">
        <f t="shared" si="0"/>
        <v>24.941036095058109</v>
      </c>
      <c r="V5" s="197">
        <v>8.1679999999999993</v>
      </c>
      <c r="W5" s="224">
        <v>40.92316281578411</v>
      </c>
      <c r="X5" s="224">
        <v>36.464431174997941</v>
      </c>
      <c r="Y5" s="224">
        <v>31.14</v>
      </c>
      <c r="Z5" s="192">
        <v>16.64</v>
      </c>
      <c r="AA5" s="196">
        <f t="shared" si="16"/>
        <v>14.5</v>
      </c>
      <c r="AB5" s="203">
        <v>0.18220277391631357</v>
      </c>
      <c r="AC5" s="203">
        <v>2.9890989871318032</v>
      </c>
      <c r="AD5" s="203">
        <v>2.0342434499574642</v>
      </c>
      <c r="AE5" s="203">
        <v>1.0225734570197151</v>
      </c>
      <c r="AF5" s="203">
        <v>3.6980350939680822</v>
      </c>
      <c r="AG5" s="203">
        <v>0</v>
      </c>
      <c r="AH5" s="203">
        <v>0.61723615020060574</v>
      </c>
      <c r="AI5" s="203">
        <v>0</v>
      </c>
      <c r="AJ5" s="203">
        <v>0.8536898393075153</v>
      </c>
      <c r="AK5" s="203">
        <v>0</v>
      </c>
      <c r="AL5" s="199">
        <v>1.4391034349942871</v>
      </c>
      <c r="AM5" s="289">
        <v>66.088509721985332</v>
      </c>
      <c r="AN5" s="195">
        <v>0</v>
      </c>
      <c r="AO5" s="195">
        <v>8.3656946520496014</v>
      </c>
      <c r="AP5" s="195">
        <v>91.634305347950402</v>
      </c>
      <c r="AQ5" s="221">
        <f>AM5/E5/D5/1000</f>
        <v>3.1470718915231115E-2</v>
      </c>
      <c r="AR5" s="221">
        <f>AN5*$AQ5/100</f>
        <v>0</v>
      </c>
      <c r="AS5" s="221">
        <f>AO5*$AQ5/100</f>
        <v>2.6327442492530516E-3</v>
      </c>
      <c r="AT5" s="193">
        <f>AP5*$AQ5/100</f>
        <v>2.8837974665978067E-2</v>
      </c>
      <c r="AU5" s="198">
        <f>IF(AC5="NA","NA",AC5*'Read me'!$U$30)</f>
        <v>3.18837225294059</v>
      </c>
      <c r="AV5" s="199">
        <f>IF(AD5="NA","NA",AD5*'Read me'!$U$31)</f>
        <v>4.2453776346938383</v>
      </c>
      <c r="AW5" s="199">
        <f>IF(AE5="NA","NA",AE5*'Read me'!$U$21)</f>
        <v>0.71135544836154097</v>
      </c>
      <c r="AX5" s="199">
        <f>IF(AF5="NA","NA",AF5*'Read me'!$U$22)</f>
        <v>3.9445707668992878</v>
      </c>
      <c r="AY5" s="199">
        <f>IF(AG5="NA","NA",AG5*'Read me'!$U$23)</f>
        <v>0</v>
      </c>
      <c r="AZ5" s="199">
        <f>IF(AH5="NA","NA",AH5*'Read me'!$U$24)</f>
        <v>1.1222475458192833</v>
      </c>
      <c r="BA5" s="199">
        <f>IF(AI5="NA","NA",AI5*'Read me'!$U$25)</f>
        <v>0</v>
      </c>
      <c r="BB5" s="199">
        <f>IF(AJ5="NA","NA",AJ5*'Read me'!$U$26)</f>
        <v>1.884005162609689</v>
      </c>
      <c r="BC5" s="199">
        <f>IF(AK5="NA","NA",AK5*'Read me'!$U$27)</f>
        <v>0</v>
      </c>
      <c r="BD5" s="199">
        <f>IF(AL5="NA","NA",AL5*'Read me'!$U$28)</f>
        <v>3.5178083966527014</v>
      </c>
      <c r="BE5" s="198">
        <f t="shared" si="17"/>
        <v>11.179987320342502</v>
      </c>
      <c r="BF5" s="199">
        <f t="shared" ref="BF5:BF14" si="21">SUM(AW5:AZ5)</f>
        <v>5.7781737610801116</v>
      </c>
      <c r="BG5" s="199">
        <f t="shared" ref="BG5:BG27" si="22">SUM(BA5:BD5)</f>
        <v>5.4018135592623899</v>
      </c>
      <c r="BH5" s="199">
        <f t="shared" ref="BH5:BH28" si="23">SUM(AU5:BD5)</f>
        <v>18.613737207976932</v>
      </c>
      <c r="BI5" s="237">
        <f>IF(Y5="NA","NA",Feedstock!$C$13-Y5)</f>
        <v>98.809999999999988</v>
      </c>
      <c r="BJ5" s="199">
        <f t="shared" ref="BJ5:BJ28" si="24">IF(Y5="NA","NA",Y5-BH5)</f>
        <v>12.526262792023068</v>
      </c>
      <c r="BK5" s="199">
        <f t="shared" si="1"/>
        <v>0.14323768532494754</v>
      </c>
      <c r="BL5" s="232">
        <f t="shared" ref="BL5:BL28" si="25">IF(Z5="NA","NA",Z5-BH5)</f>
        <v>-1.9737372079769315</v>
      </c>
      <c r="BM5" s="198">
        <f t="shared" si="2"/>
        <v>0.3528242612334595</v>
      </c>
      <c r="BN5" s="199">
        <f t="shared" si="3"/>
        <v>0</v>
      </c>
      <c r="BO5" s="199">
        <f t="shared" si="4"/>
        <v>0.10038003744219837</v>
      </c>
      <c r="BP5" s="199">
        <f t="shared" si="5"/>
        <v>0</v>
      </c>
      <c r="BQ5" s="199">
        <f t="shared" si="6"/>
        <v>0.16851585861655272</v>
      </c>
      <c r="BR5" s="199">
        <f t="shared" si="18"/>
        <v>0.51683187069152203</v>
      </c>
      <c r="BS5" s="199">
        <f t="shared" si="19"/>
        <v>0.48316812930847797</v>
      </c>
      <c r="BT5" s="198">
        <f t="shared" ref="BT5:BT14" si="26">IF(AU5="NA","NA",AU5/$H4)</f>
        <v>0.17794153716411293</v>
      </c>
      <c r="BU5" s="199">
        <f t="shared" ref="BU5:BU14" si="27">IF(AV5="NA","NA",AV5/$H4)</f>
        <v>0.23693250418386563</v>
      </c>
      <c r="BV5" s="199">
        <f t="shared" ref="BV5:BV14" si="28">IF(AW5="NA","NA",AW5/$H4)</f>
        <v>3.9700408832367903E-2</v>
      </c>
      <c r="BW5" s="199">
        <f t="shared" ref="BW5:BW14" si="29">IF(AX5="NA","NA",AX5/$H4)</f>
        <v>0.22014461613361738</v>
      </c>
      <c r="BX5" s="199">
        <f t="shared" ref="BX5:BX14" si="30">IF(AY5="NA","NA",AY5/$H4)</f>
        <v>0</v>
      </c>
      <c r="BY5" s="199">
        <f t="shared" ref="BY5:BY14" si="31">IF(AZ5="NA","NA",AZ5/$H4)</f>
        <v>6.2632101128580947E-2</v>
      </c>
      <c r="BZ5" s="199">
        <f t="shared" ref="BZ5:BZ14" si="32">IF(BA5="NA","NA",BA5/$H4)</f>
        <v>0</v>
      </c>
      <c r="CA5" s="199">
        <f t="shared" ref="CA5:CA14" si="33">IF(BB5="NA","NA",BB5/$H4)</f>
        <v>0.1051454309799312</v>
      </c>
      <c r="CB5" s="199">
        <f t="shared" ref="CB5:CB14" si="34">IF(BC5="NA","NA",BC5/$H4)</f>
        <v>0</v>
      </c>
      <c r="CC5" s="199">
        <f t="shared" ref="CC5:CC14" si="35">IF(BD5="NA","NA",BD5/$H4)</f>
        <v>0.19632721147033172</v>
      </c>
      <c r="CD5" s="198">
        <f t="shared" ref="CD5:CD14" si="36">IF(BE5="NA","NA",BE5/$H4)</f>
        <v>0.62394976854482909</v>
      </c>
      <c r="CE5" s="199">
        <f t="shared" ref="CE5:CE14" si="37">IF(BF5="NA","NA",BF5/$H4)</f>
        <v>0.32247712609456619</v>
      </c>
      <c r="CF5" s="199">
        <f t="shared" ref="CF5:CF14" si="38">IF(BG5="NA","NA",BG5/$H4)</f>
        <v>0.3014726424502629</v>
      </c>
      <c r="CG5" s="199">
        <f t="shared" ref="CG5:CG14" si="39">IF(BH5="NA","NA",BH5/$H4)</f>
        <v>1.0388238098928078</v>
      </c>
      <c r="CH5" s="198">
        <f>Feedstock!$C$19/HHLO!$H4</f>
        <v>1.1718319656440688</v>
      </c>
      <c r="CI5" s="199">
        <f>Feedstock!$C$17/HHLO!$H4</f>
        <v>1.4849113374984466</v>
      </c>
      <c r="CJ5" s="199">
        <v>0</v>
      </c>
      <c r="CK5" s="199">
        <f>Feedstock!$C$21/HHLO!$H4</f>
        <v>0.27025480989152961</v>
      </c>
      <c r="CL5" s="199">
        <f>Feedstock!$C$23/HHLO!$H4</f>
        <v>6.0282558491998907E-2</v>
      </c>
      <c r="CM5" s="199">
        <f>Feedstock!$C$25/HHLO!$H4</f>
        <v>1.5081322120914004E-2</v>
      </c>
      <c r="CN5" s="199">
        <v>0</v>
      </c>
      <c r="CO5" s="199">
        <v>0</v>
      </c>
      <c r="CP5" s="199">
        <v>0</v>
      </c>
      <c r="CQ5" s="199">
        <v>0</v>
      </c>
      <c r="CR5" s="198">
        <f>Feedstock!$C$26/HHLO!$H4</f>
        <v>0.34561869050444255</v>
      </c>
      <c r="CS5" s="199">
        <f>Feedstock!$C$27/HHLO!$H4</f>
        <v>0.34561869050444255</v>
      </c>
      <c r="CT5" s="200">
        <f>Feedstock!$C$28/HHLO!$H4</f>
        <v>0</v>
      </c>
      <c r="CU5" s="198">
        <f t="shared" ref="CU5:DG6" si="40">BT5-CH5</f>
        <v>-0.9938904284799559</v>
      </c>
      <c r="CV5" s="199">
        <f t="shared" si="40"/>
        <v>-1.2479788333145809</v>
      </c>
      <c r="CW5" s="199">
        <f t="shared" si="40"/>
        <v>3.9700408832367903E-2</v>
      </c>
      <c r="CX5" s="199">
        <f t="shared" si="40"/>
        <v>-5.011019375791223E-2</v>
      </c>
      <c r="CY5" s="199">
        <f t="shared" si="40"/>
        <v>-6.0282558491998907E-2</v>
      </c>
      <c r="CZ5" s="199">
        <f t="shared" si="40"/>
        <v>4.7550779007666945E-2</v>
      </c>
      <c r="DA5" s="199">
        <f t="shared" si="40"/>
        <v>0</v>
      </c>
      <c r="DB5" s="199">
        <f t="shared" si="40"/>
        <v>0.1051454309799312</v>
      </c>
      <c r="DC5" s="199">
        <f t="shared" si="40"/>
        <v>0</v>
      </c>
      <c r="DD5" s="199">
        <f t="shared" si="40"/>
        <v>0.19632721147033172</v>
      </c>
      <c r="DE5" s="198">
        <f t="shared" si="40"/>
        <v>0.27833107804038654</v>
      </c>
      <c r="DF5" s="199">
        <f t="shared" si="40"/>
        <v>-2.3141564409876358E-2</v>
      </c>
      <c r="DG5" s="200">
        <f t="shared" si="40"/>
        <v>0.3014726424502629</v>
      </c>
      <c r="DH5" s="296">
        <f>CU5/$K4</f>
        <v>-0.13704206920014572</v>
      </c>
      <c r="DI5" s="201">
        <f t="shared" ref="DI5:DT5" si="41">CV5/$K4</f>
        <v>-0.1720769178721023</v>
      </c>
      <c r="DJ5" s="201">
        <f t="shared" si="41"/>
        <v>5.4740703990884265E-3</v>
      </c>
      <c r="DK5" s="201">
        <f t="shared" si="41"/>
        <v>-6.9094182254145851E-3</v>
      </c>
      <c r="DL5" s="201">
        <f t="shared" si="41"/>
        <v>-8.3120294910747836E-3</v>
      </c>
      <c r="DM5" s="201">
        <f t="shared" si="41"/>
        <v>6.5565146424196091E-3</v>
      </c>
      <c r="DN5" s="201">
        <f t="shared" si="41"/>
        <v>0</v>
      </c>
      <c r="DO5" s="201">
        <f t="shared" si="41"/>
        <v>1.4497923529124193E-2</v>
      </c>
      <c r="DP5" s="201">
        <f t="shared" si="41"/>
        <v>0</v>
      </c>
      <c r="DQ5" s="201">
        <f t="shared" si="41"/>
        <v>2.7070476311294358E-2</v>
      </c>
      <c r="DR5" s="296">
        <f t="shared" si="41"/>
        <v>3.8377537165437202E-2</v>
      </c>
      <c r="DS5" s="201">
        <f t="shared" si="41"/>
        <v>-3.1908626749813434E-3</v>
      </c>
      <c r="DT5" s="201">
        <f t="shared" si="41"/>
        <v>4.1568399840418546E-2</v>
      </c>
      <c r="DU5" s="201">
        <f t="shared" si="20"/>
        <v>-0.27074144990681082</v>
      </c>
      <c r="DV5" s="247">
        <f>IF(H5="NA","NA",Feedstock!$C$8/HHLO!H5)</f>
        <v>10.84287241323119</v>
      </c>
      <c r="DW5" s="202">
        <f t="shared" si="7"/>
        <v>2.2839022295285227</v>
      </c>
      <c r="DX5" s="202">
        <f t="shared" si="8"/>
        <v>2.0350625398617899</v>
      </c>
      <c r="DY5" s="253">
        <f>IF(DV4="NA","NA",IF(DW5="NA","NA",(DV4-DW5)/DV4))</f>
        <v>0.61618310943103405</v>
      </c>
      <c r="DZ5" s="254">
        <f t="shared" si="10"/>
        <v>0.58350077952342794</v>
      </c>
    </row>
    <row r="6" spans="1:130" s="261" customFormat="1">
      <c r="A6" s="187"/>
      <c r="B6" s="187">
        <v>1</v>
      </c>
      <c r="C6" s="198">
        <v>3.2777777777810115</v>
      </c>
      <c r="D6" s="190">
        <f t="shared" ref="D6:D8" si="42">C6-C5</f>
        <v>3.2777777777810115</v>
      </c>
      <c r="E6" s="224">
        <v>0.6</v>
      </c>
      <c r="F6" s="187">
        <v>0.2</v>
      </c>
      <c r="G6" s="193">
        <f t="shared" si="11"/>
        <v>5.4084507042288996E-2</v>
      </c>
      <c r="H6" s="189">
        <f t="shared" ref="H6:H12" si="43">E6/G6</f>
        <v>11.093749999992722</v>
      </c>
      <c r="I6" s="260">
        <f>Feedstock!$C$13</f>
        <v>129.94999999999999</v>
      </c>
      <c r="J6" s="203">
        <f>Feedstock!$C$10</f>
        <v>87.549818540534474</v>
      </c>
      <c r="K6" s="195">
        <f t="shared" si="12"/>
        <v>11.713802816909091</v>
      </c>
      <c r="L6" s="195">
        <f t="shared" si="13"/>
        <v>7.8918146290111002</v>
      </c>
      <c r="M6" s="191">
        <v>5.58</v>
      </c>
      <c r="N6" s="192">
        <v>40</v>
      </c>
      <c r="O6" s="192">
        <v>1</v>
      </c>
      <c r="P6" s="192">
        <v>0</v>
      </c>
      <c r="Q6" s="192">
        <v>1</v>
      </c>
      <c r="R6" s="192">
        <v>5.96</v>
      </c>
      <c r="S6" s="296">
        <f t="shared" si="14"/>
        <v>-3.7931034482758579E-2</v>
      </c>
      <c r="T6" s="195">
        <f t="shared" si="15"/>
        <v>20.338983050827391</v>
      </c>
      <c r="U6" s="200">
        <f t="shared" si="0"/>
        <v>16.587897233130242</v>
      </c>
      <c r="V6" s="197">
        <v>12.36</v>
      </c>
      <c r="W6" s="224" t="s">
        <v>88</v>
      </c>
      <c r="X6" s="224" t="s">
        <v>88</v>
      </c>
      <c r="Y6" s="224" t="s">
        <v>88</v>
      </c>
      <c r="Z6" s="192" t="s">
        <v>88</v>
      </c>
      <c r="AA6" s="196" t="str">
        <f t="shared" si="16"/>
        <v>NA</v>
      </c>
      <c r="AB6" s="203">
        <v>0</v>
      </c>
      <c r="AC6" s="203">
        <v>0</v>
      </c>
      <c r="AD6" s="203">
        <v>3.0455284394509574</v>
      </c>
      <c r="AE6" s="203">
        <v>0.13105195696866717</v>
      </c>
      <c r="AF6" s="203">
        <v>4.7529700523022482</v>
      </c>
      <c r="AG6" s="203">
        <v>0.27937831610044001</v>
      </c>
      <c r="AH6" s="203">
        <v>2.7014150491933142</v>
      </c>
      <c r="AI6" s="203">
        <v>0</v>
      </c>
      <c r="AJ6" s="203">
        <v>0.70754355008667813</v>
      </c>
      <c r="AK6" s="203">
        <v>0</v>
      </c>
      <c r="AL6" s="199">
        <v>0</v>
      </c>
      <c r="AM6" s="289" t="s">
        <v>1755</v>
      </c>
      <c r="AN6" s="195">
        <v>0</v>
      </c>
      <c r="AO6" s="195">
        <v>44.008834593279673</v>
      </c>
      <c r="AP6" s="195">
        <v>55.991165406720327</v>
      </c>
      <c r="AQ6" s="192" t="s">
        <v>88</v>
      </c>
      <c r="AR6" s="192" t="s">
        <v>88</v>
      </c>
      <c r="AS6" s="192" t="s">
        <v>88</v>
      </c>
      <c r="AT6" s="196" t="s">
        <v>88</v>
      </c>
      <c r="AU6" s="198">
        <f>IF(AC6="NA","NA",AC6*'Read me'!$U$30)</f>
        <v>0</v>
      </c>
      <c r="AV6" s="199">
        <f>IF(AD6="NA","NA",AD6*'Read me'!$U$31)</f>
        <v>6.3558854388541715</v>
      </c>
      <c r="AW6" s="199">
        <f>IF(AE6="NA","NA",AE6*'Read me'!$U$21)</f>
        <v>9.1166578760811939E-2</v>
      </c>
      <c r="AX6" s="199">
        <f>IF(AF6="NA","NA",AF6*'Read me'!$U$22)</f>
        <v>5.069834722455731</v>
      </c>
      <c r="AY6" s="199">
        <f>IF(AG6="NA","NA",AG6*'Read me'!$U$23)</f>
        <v>0.42284285680066597</v>
      </c>
      <c r="AZ6" s="199">
        <f>IF(AH6="NA","NA",AH6*'Read me'!$U$24)</f>
        <v>4.9116637258060258</v>
      </c>
      <c r="BA6" s="199">
        <f>IF(AI6="NA","NA",AI6*'Read me'!$U$25)</f>
        <v>0</v>
      </c>
      <c r="BB6" s="199">
        <f>IF(AJ6="NA","NA",AJ6*'Read me'!$U$26)</f>
        <v>1.5614754208809447</v>
      </c>
      <c r="BC6" s="199">
        <f>IF(AK6="NA","NA",AK6*'Read me'!$U$27)</f>
        <v>0</v>
      </c>
      <c r="BD6" s="199">
        <f>IF(AL6="NA","NA",AL6*'Read me'!$U$28)</f>
        <v>0</v>
      </c>
      <c r="BE6" s="198">
        <f t="shared" si="17"/>
        <v>12.056983304704179</v>
      </c>
      <c r="BF6" s="199">
        <f t="shared" si="21"/>
        <v>10.495507883823235</v>
      </c>
      <c r="BG6" s="199">
        <f t="shared" si="22"/>
        <v>1.5614754208809447</v>
      </c>
      <c r="BH6" s="199">
        <f t="shared" si="23"/>
        <v>18.412868743558349</v>
      </c>
      <c r="BI6" s="237" t="str">
        <f>IF(Y6="NA","NA",Feedstock!$C$13-Y6)</f>
        <v>NA</v>
      </c>
      <c r="BJ6" s="199" t="str">
        <f t="shared" si="24"/>
        <v>NA</v>
      </c>
      <c r="BK6" s="199">
        <f t="shared" si="1"/>
        <v>0.1416919487769015</v>
      </c>
      <c r="BL6" s="199" t="str">
        <f t="shared" si="25"/>
        <v>NA</v>
      </c>
      <c r="BM6" s="198">
        <f t="shared" si="2"/>
        <v>0.42048948682525528</v>
      </c>
      <c r="BN6" s="199">
        <f t="shared" si="3"/>
        <v>3.5070369271863272E-2</v>
      </c>
      <c r="BO6" s="199">
        <f t="shared" si="4"/>
        <v>0.40737086563681979</v>
      </c>
      <c r="BP6" s="199">
        <f t="shared" si="5"/>
        <v>0</v>
      </c>
      <c r="BQ6" s="199">
        <f t="shared" si="6"/>
        <v>0.12950796906815953</v>
      </c>
      <c r="BR6" s="199">
        <f t="shared" si="18"/>
        <v>0.87049203093184058</v>
      </c>
      <c r="BS6" s="199">
        <f t="shared" si="19"/>
        <v>0.12950796906815953</v>
      </c>
      <c r="BT6" s="198">
        <f t="shared" si="26"/>
        <v>0</v>
      </c>
      <c r="BU6" s="199">
        <f t="shared" si="27"/>
        <v>0.64636123106927823</v>
      </c>
      <c r="BV6" s="199">
        <f t="shared" si="28"/>
        <v>9.2711775010903743E-3</v>
      </c>
      <c r="BW6" s="199">
        <f t="shared" si="29"/>
        <v>0.51557641245261665</v>
      </c>
      <c r="BX6" s="199">
        <f t="shared" si="30"/>
        <v>4.3000968488160901E-2</v>
      </c>
      <c r="BY6" s="199">
        <f t="shared" si="31"/>
        <v>0.49949122635266247</v>
      </c>
      <c r="BZ6" s="199">
        <f t="shared" si="32"/>
        <v>0</v>
      </c>
      <c r="CA6" s="199">
        <f t="shared" si="33"/>
        <v>0.15879411059790555</v>
      </c>
      <c r="CB6" s="199">
        <f t="shared" si="34"/>
        <v>0</v>
      </c>
      <c r="CC6" s="199">
        <f t="shared" si="35"/>
        <v>0</v>
      </c>
      <c r="CD6" s="198">
        <f t="shared" si="36"/>
        <v>1.2261338953924359</v>
      </c>
      <c r="CE6" s="199">
        <f t="shared" si="37"/>
        <v>1.0673397847945305</v>
      </c>
      <c r="CF6" s="199">
        <f t="shared" si="38"/>
        <v>0.15879411059790555</v>
      </c>
      <c r="CG6" s="199">
        <f t="shared" si="39"/>
        <v>1.8724951264617138</v>
      </c>
      <c r="CH6" s="198">
        <f>Feedstock!$C$19/HHLO!$H5</f>
        <v>2.1352870317436081</v>
      </c>
      <c r="CI6" s="199">
        <f>Feedstock!$C$17/HHLO!$H5</f>
        <v>2.7057735368285378</v>
      </c>
      <c r="CJ6" s="199">
        <v>0</v>
      </c>
      <c r="CK6" s="199">
        <f>Feedstock!$C$21/HHLO!$H5</f>
        <v>0.49245250833428511</v>
      </c>
      <c r="CL6" s="199">
        <f>Feedstock!$C$23/HHLO!$H5</f>
        <v>0.10984558295228163</v>
      </c>
      <c r="CM6" s="199">
        <f>Feedstock!$C$25/HHLO!$H5</f>
        <v>2.7480861156263234E-2</v>
      </c>
      <c r="CN6" s="199">
        <v>0</v>
      </c>
      <c r="CO6" s="199">
        <v>0</v>
      </c>
      <c r="CP6" s="199">
        <v>0</v>
      </c>
      <c r="CQ6" s="199">
        <v>0</v>
      </c>
      <c r="CR6" s="198">
        <f>Feedstock!$C$26/HHLO!$H5</f>
        <v>0.62977895244283</v>
      </c>
      <c r="CS6" s="199">
        <f>Feedstock!$C$27/HHLO!$H5</f>
        <v>0.62977895244283</v>
      </c>
      <c r="CT6" s="200">
        <f>Feedstock!$C$28/HHLO!$H5</f>
        <v>0</v>
      </c>
      <c r="CU6" s="198">
        <f t="shared" si="40"/>
        <v>-2.1352870317436081</v>
      </c>
      <c r="CV6" s="199">
        <f t="shared" si="40"/>
        <v>-2.0594123057592597</v>
      </c>
      <c r="CW6" s="199">
        <f t="shared" si="40"/>
        <v>9.2711775010903743E-3</v>
      </c>
      <c r="CX6" s="199">
        <f t="shared" si="40"/>
        <v>2.312390411833154E-2</v>
      </c>
      <c r="CY6" s="199">
        <f t="shared" si="40"/>
        <v>-6.6844614464120725E-2</v>
      </c>
      <c r="CZ6" s="199">
        <f t="shared" si="40"/>
        <v>0.47201036519639922</v>
      </c>
      <c r="DA6" s="199">
        <f t="shared" si="40"/>
        <v>0</v>
      </c>
      <c r="DB6" s="199">
        <f t="shared" si="40"/>
        <v>0.15879411059790555</v>
      </c>
      <c r="DC6" s="199">
        <f t="shared" si="40"/>
        <v>0</v>
      </c>
      <c r="DD6" s="199">
        <f t="shared" si="40"/>
        <v>0</v>
      </c>
      <c r="DE6" s="198">
        <f t="shared" si="40"/>
        <v>0.59635494294960589</v>
      </c>
      <c r="DF6" s="199">
        <f t="shared" si="40"/>
        <v>0.43756083235170051</v>
      </c>
      <c r="DG6" s="200">
        <f t="shared" si="40"/>
        <v>0.15879411059790555</v>
      </c>
      <c r="DH6" s="296">
        <f t="shared" ref="DH6:DH27" si="44">CU6/$K5</f>
        <v>-0.16157744629087747</v>
      </c>
      <c r="DI6" s="201">
        <f t="shared" ref="DI6:DI27" si="45">CV6/$K5</f>
        <v>-0.15583599594705169</v>
      </c>
      <c r="DJ6" s="201">
        <f t="shared" ref="DJ6:DJ27" si="46">CW6/$K5</f>
        <v>7.0155120246873386E-4</v>
      </c>
      <c r="DK6" s="201">
        <f t="shared" ref="DK6:DK27" si="47">CX6/$K5</f>
        <v>1.7497888200370744E-3</v>
      </c>
      <c r="DL6" s="201">
        <f t="shared" ref="DL6:DL27" si="48">CY6/$K5</f>
        <v>-5.0581406353559242E-3</v>
      </c>
      <c r="DM6" s="201">
        <f t="shared" ref="DM6:DM27" si="49">CZ6/$K5</f>
        <v>3.5717085477254107E-2</v>
      </c>
      <c r="DN6" s="201">
        <f t="shared" ref="DN6:DN27" si="50">DA6/$K5</f>
        <v>0</v>
      </c>
      <c r="DO6" s="201">
        <f t="shared" ref="DO6:DO27" si="51">DB6/$K5</f>
        <v>1.2015970918668297E-2</v>
      </c>
      <c r="DP6" s="201">
        <f t="shared" ref="DP6:DP27" si="52">DC6/$K5</f>
        <v>0</v>
      </c>
      <c r="DQ6" s="201">
        <f t="shared" ref="DQ6:DQ27" si="53">DD6/$K5</f>
        <v>0</v>
      </c>
      <c r="DR6" s="296">
        <f t="shared" ref="DR6:DR27" si="54">DE6/$K5</f>
        <v>4.5126255783072285E-2</v>
      </c>
      <c r="DS6" s="201">
        <f t="shared" ref="DS6:DS27" si="55">DF6/$K5</f>
        <v>3.3110284864404003E-2</v>
      </c>
      <c r="DT6" s="201">
        <f t="shared" ref="DT6:DT27" si="56">DG6/$K5</f>
        <v>1.2015970918668297E-2</v>
      </c>
      <c r="DU6" s="201">
        <f t="shared" si="20"/>
        <v>-0.27228718645485689</v>
      </c>
      <c r="DV6" s="247">
        <f>IF(H6="NA","NA",Feedstock!$C$8/HHLO!H6)</f>
        <v>9.6109592094901917</v>
      </c>
      <c r="DW6" s="202" t="str">
        <f t="shared" si="7"/>
        <v>NA</v>
      </c>
      <c r="DX6" s="202" t="str">
        <f t="shared" si="8"/>
        <v>NA</v>
      </c>
      <c r="DY6" s="253" t="str">
        <f t="shared" ref="DY6:DY27" si="57">IF(DV5="NA","NA",IF(DW6="NA","NA",(DV5-DW6)/DV5))</f>
        <v>NA</v>
      </c>
      <c r="DZ6" s="254" t="str">
        <f t="shared" si="10"/>
        <v>NA</v>
      </c>
    </row>
    <row r="7" spans="1:130" s="261" customFormat="1">
      <c r="A7" s="187"/>
      <c r="B7" s="187">
        <v>1</v>
      </c>
      <c r="C7" s="198">
        <v>6.9756944444452529</v>
      </c>
      <c r="D7" s="190">
        <f t="shared" si="42"/>
        <v>3.6979166666642413</v>
      </c>
      <c r="E7" s="224">
        <v>0.6</v>
      </c>
      <c r="F7" s="187">
        <v>0.2</v>
      </c>
      <c r="G7" s="193">
        <f t="shared" si="11"/>
        <v>4.8120300751879702E-2</v>
      </c>
      <c r="H7" s="189">
        <f>E7/G7</f>
        <v>12.468749999999998</v>
      </c>
      <c r="I7" s="260">
        <f>Feedstock!$C$13</f>
        <v>129.94999999999999</v>
      </c>
      <c r="J7" s="203">
        <f>Feedstock!$C$10</f>
        <v>87.549818540534474</v>
      </c>
      <c r="K7" s="195">
        <f t="shared" si="12"/>
        <v>10.422055137844611</v>
      </c>
      <c r="L7" s="195">
        <f t="shared" si="13"/>
        <v>7.0215393315716872</v>
      </c>
      <c r="M7" s="191">
        <v>5.72</v>
      </c>
      <c r="N7" s="192">
        <v>15</v>
      </c>
      <c r="O7" s="192">
        <v>2</v>
      </c>
      <c r="P7" s="192">
        <v>0</v>
      </c>
      <c r="Q7" s="192">
        <v>1</v>
      </c>
      <c r="R7" s="192">
        <v>5.91</v>
      </c>
      <c r="S7" s="296">
        <f t="shared" si="14"/>
        <v>-4.0268456375838965E-2</v>
      </c>
      <c r="T7" s="195">
        <f t="shared" si="15"/>
        <v>13.521126760572249</v>
      </c>
      <c r="U7" s="200">
        <f t="shared" si="0"/>
        <v>6.5871142875811923</v>
      </c>
      <c r="V7" s="197">
        <v>10.77</v>
      </c>
      <c r="W7" s="224">
        <v>42.807306342044868</v>
      </c>
      <c r="X7" s="224">
        <v>30.100037398708004</v>
      </c>
      <c r="Y7" s="224">
        <v>76.599999999999994</v>
      </c>
      <c r="Z7" s="192">
        <v>59.26</v>
      </c>
      <c r="AA7" s="196">
        <f t="shared" si="16"/>
        <v>17.339999999999996</v>
      </c>
      <c r="AB7" s="203">
        <v>0</v>
      </c>
      <c r="AC7" s="203">
        <v>0</v>
      </c>
      <c r="AD7" s="203">
        <v>4.7083755464067476</v>
      </c>
      <c r="AE7" s="203">
        <v>0</v>
      </c>
      <c r="AF7" s="203">
        <v>6.3521408203595167</v>
      </c>
      <c r="AG7" s="203">
        <v>1.3284594239347631</v>
      </c>
      <c r="AH7" s="203">
        <v>3.4385692986961778</v>
      </c>
      <c r="AI7" s="203">
        <v>0.32572661354155513</v>
      </c>
      <c r="AJ7" s="203">
        <v>3.2032777640668981</v>
      </c>
      <c r="AK7" s="203">
        <v>0</v>
      </c>
      <c r="AL7" s="199">
        <v>0</v>
      </c>
      <c r="AM7" s="289" t="s">
        <v>1759</v>
      </c>
      <c r="AN7" s="195">
        <v>0</v>
      </c>
      <c r="AO7" s="195">
        <v>48.291917075701434</v>
      </c>
      <c r="AP7" s="195">
        <v>51.708082924298573</v>
      </c>
      <c r="AQ7" s="192" t="s">
        <v>88</v>
      </c>
      <c r="AR7" s="192" t="s">
        <v>88</v>
      </c>
      <c r="AS7" s="192" t="s">
        <v>88</v>
      </c>
      <c r="AT7" s="196" t="s">
        <v>88</v>
      </c>
      <c r="AU7" s="198">
        <f>IF(AC7="NA","NA",AC7*'Read me'!$U$30)</f>
        <v>0</v>
      </c>
      <c r="AV7" s="199">
        <f>IF(AD7="NA","NA",AD7*'Read me'!$U$31)</f>
        <v>9.8261750533706032</v>
      </c>
      <c r="AW7" s="199">
        <f>IF(AE7="NA","NA",AE7*'Read me'!$U$21)</f>
        <v>0</v>
      </c>
      <c r="AX7" s="199">
        <f>IF(AF7="NA","NA",AF7*'Read me'!$U$22)</f>
        <v>6.7756168750501509</v>
      </c>
      <c r="AY7" s="199">
        <f>IF(AG7="NA","NA",AG7*'Read me'!$U$23)</f>
        <v>2.0106412902796418</v>
      </c>
      <c r="AZ7" s="199">
        <f>IF(AH7="NA","NA",AH7*'Read me'!$U$24)</f>
        <v>6.2519441794475963</v>
      </c>
      <c r="BA7" s="199">
        <f>IF(AI7="NA","NA",AI7*'Read me'!$U$25)</f>
        <v>0.66422681977101439</v>
      </c>
      <c r="BB7" s="199">
        <f>IF(AJ7="NA","NA",AJ7*'Read me'!$U$26)</f>
        <v>7.0693026517338442</v>
      </c>
      <c r="BC7" s="199">
        <f>IF(AK7="NA","NA",AK7*'Read me'!$U$27)</f>
        <v>0</v>
      </c>
      <c r="BD7" s="199">
        <f>IF(AL7="NA","NA",AL7*'Read me'!$U$28)</f>
        <v>0</v>
      </c>
      <c r="BE7" s="198">
        <f t="shared" si="17"/>
        <v>22.771731816282248</v>
      </c>
      <c r="BF7" s="199">
        <f t="shared" si="21"/>
        <v>15.038202344777389</v>
      </c>
      <c r="BG7" s="199">
        <f t="shared" si="22"/>
        <v>7.733529471504859</v>
      </c>
      <c r="BH7" s="199">
        <f t="shared" si="23"/>
        <v>32.597906869652853</v>
      </c>
      <c r="BI7" s="237">
        <f>IF(Y7="NA","NA",Feedstock!$C$13-Y7)</f>
        <v>53.349999999999994</v>
      </c>
      <c r="BJ7" s="199">
        <f t="shared" si="24"/>
        <v>44.002093130347141</v>
      </c>
      <c r="BK7" s="199">
        <f t="shared" si="1"/>
        <v>0.25084961038593961</v>
      </c>
      <c r="BL7" s="199">
        <f t="shared" si="25"/>
        <v>26.662093130347145</v>
      </c>
      <c r="BM7" s="198">
        <f t="shared" si="2"/>
        <v>0.29754508483212716</v>
      </c>
      <c r="BN7" s="199">
        <f t="shared" si="3"/>
        <v>8.8295493136011413E-2</v>
      </c>
      <c r="BO7" s="199">
        <f t="shared" si="4"/>
        <v>0.27454847219732886</v>
      </c>
      <c r="BP7" s="199">
        <f t="shared" si="5"/>
        <v>2.9168919831388442E-2</v>
      </c>
      <c r="BQ7" s="199">
        <f t="shared" si="6"/>
        <v>0.31044203000314408</v>
      </c>
      <c r="BR7" s="199">
        <f t="shared" si="18"/>
        <v>0.66038905016546745</v>
      </c>
      <c r="BS7" s="199">
        <f t="shared" si="19"/>
        <v>0.33961094983453255</v>
      </c>
      <c r="BT7" s="198">
        <f t="shared" si="26"/>
        <v>0</v>
      </c>
      <c r="BU7" s="199">
        <f t="shared" si="27"/>
        <v>0.88573972312131144</v>
      </c>
      <c r="BV7" s="199">
        <f t="shared" si="28"/>
        <v>0</v>
      </c>
      <c r="BW7" s="199">
        <f t="shared" si="29"/>
        <v>0.61075983099083686</v>
      </c>
      <c r="BX7" s="199">
        <f t="shared" si="30"/>
        <v>0.18124090503941054</v>
      </c>
      <c r="BY7" s="199">
        <f t="shared" si="31"/>
        <v>0.56355553166888539</v>
      </c>
      <c r="BZ7" s="199">
        <f t="shared" si="32"/>
        <v>5.987396685263776E-2</v>
      </c>
      <c r="CA7" s="199">
        <f t="shared" si="33"/>
        <v>0.63723291508628566</v>
      </c>
      <c r="CB7" s="199">
        <f t="shared" si="34"/>
        <v>0</v>
      </c>
      <c r="CC7" s="199">
        <f t="shared" si="35"/>
        <v>0</v>
      </c>
      <c r="CD7" s="198">
        <f t="shared" si="36"/>
        <v>2.0526631496380561</v>
      </c>
      <c r="CE7" s="199">
        <f t="shared" si="37"/>
        <v>1.3555562676991328</v>
      </c>
      <c r="CF7" s="199">
        <f t="shared" si="38"/>
        <v>0.69710688193892345</v>
      </c>
      <c r="CG7" s="199">
        <f t="shared" si="39"/>
        <v>2.9384028727593678</v>
      </c>
      <c r="CH7" s="198">
        <f>Feedstock!$C$19/HHLO!$H6</f>
        <v>1.8926863455110581</v>
      </c>
      <c r="CI7" s="199">
        <f>Feedstock!$C$17/HHLO!$H6</f>
        <v>2.3983570129298917</v>
      </c>
      <c r="CJ7" s="199">
        <v>0</v>
      </c>
      <c r="CK7" s="199">
        <f>Feedstock!$C$21/HHLO!$H6</f>
        <v>0.43650250504068416</v>
      </c>
      <c r="CL7" s="199">
        <f>Feedstock!$C$23/HHLO!$H6</f>
        <v>9.7365474466783258E-2</v>
      </c>
      <c r="CM7" s="199">
        <f>Feedstock!$C$25/HHLO!$H6</f>
        <v>2.4358622470943756E-2</v>
      </c>
      <c r="CN7" s="199">
        <v>0</v>
      </c>
      <c r="CO7" s="199">
        <v>0</v>
      </c>
      <c r="CP7" s="199">
        <v>0</v>
      </c>
      <c r="CQ7" s="199">
        <v>0</v>
      </c>
      <c r="CR7" s="198">
        <f>Feedstock!$C$26/HHLO!$H6</f>
        <v>0.55822660197841123</v>
      </c>
      <c r="CS7" s="199">
        <f>Feedstock!$C$27/HHLO!$H6</f>
        <v>0.55822660197841123</v>
      </c>
      <c r="CT7" s="200">
        <f>Feedstock!$C$28/HHLO!$H6</f>
        <v>0</v>
      </c>
      <c r="CU7" s="198">
        <f t="shared" ref="CU7:CU14" si="58">BT7-CH7</f>
        <v>-1.8926863455110581</v>
      </c>
      <c r="CV7" s="199">
        <f t="shared" ref="CV7:DG14" si="59">BU7-CI7</f>
        <v>-1.5126172898085803</v>
      </c>
      <c r="CW7" s="199">
        <f t="shared" si="59"/>
        <v>0</v>
      </c>
      <c r="CX7" s="199">
        <f t="shared" si="59"/>
        <v>0.1742573259501527</v>
      </c>
      <c r="CY7" s="199">
        <f t="shared" si="59"/>
        <v>8.387543057262728E-2</v>
      </c>
      <c r="CZ7" s="199">
        <f t="shared" si="59"/>
        <v>0.53919690919794161</v>
      </c>
      <c r="DA7" s="199">
        <f t="shared" si="59"/>
        <v>5.987396685263776E-2</v>
      </c>
      <c r="DB7" s="199">
        <f t="shared" si="59"/>
        <v>0.63723291508628566</v>
      </c>
      <c r="DC7" s="199">
        <f t="shared" si="59"/>
        <v>0</v>
      </c>
      <c r="DD7" s="199">
        <f t="shared" si="59"/>
        <v>0</v>
      </c>
      <c r="DE7" s="198">
        <f t="shared" si="59"/>
        <v>1.4944365476596448</v>
      </c>
      <c r="DF7" s="199">
        <f t="shared" si="59"/>
        <v>0.79732966572072161</v>
      </c>
      <c r="DG7" s="200">
        <f t="shared" si="59"/>
        <v>0.69710688193892345</v>
      </c>
      <c r="DH7" s="296">
        <f t="shared" si="44"/>
        <v>-0.1615774462908775</v>
      </c>
      <c r="DI7" s="201">
        <f t="shared" si="45"/>
        <v>-0.12913118937131923</v>
      </c>
      <c r="DJ7" s="201">
        <f t="shared" si="46"/>
        <v>0</v>
      </c>
      <c r="DK7" s="201">
        <f t="shared" si="47"/>
        <v>1.4876238628381982E-2</v>
      </c>
      <c r="DL7" s="201">
        <f t="shared" si="48"/>
        <v>7.1603929043052988E-3</v>
      </c>
      <c r="DM7" s="201">
        <f t="shared" si="49"/>
        <v>4.6030901973149227E-2</v>
      </c>
      <c r="DN7" s="201">
        <f t="shared" si="50"/>
        <v>5.1114029993921855E-3</v>
      </c>
      <c r="DO7" s="201">
        <f t="shared" si="51"/>
        <v>5.4400174311149248E-2</v>
      </c>
      <c r="DP7" s="201">
        <f t="shared" si="52"/>
        <v>0</v>
      </c>
      <c r="DQ7" s="201">
        <f t="shared" si="53"/>
        <v>0</v>
      </c>
      <c r="DR7" s="296">
        <f t="shared" si="54"/>
        <v>0.12757911081637793</v>
      </c>
      <c r="DS7" s="201">
        <f t="shared" si="55"/>
        <v>6.8067533505836511E-2</v>
      </c>
      <c r="DT7" s="201">
        <f t="shared" si="56"/>
        <v>5.9511577310541443E-2</v>
      </c>
      <c r="DU7" s="201">
        <f t="shared" si="20"/>
        <v>-0.16312952484581875</v>
      </c>
      <c r="DV7" s="247">
        <f>IF(H7="NA","NA",Feedstock!$C$8/HHLO!H7)</f>
        <v>8.5511040585633591</v>
      </c>
      <c r="DW7" s="202">
        <f t="shared" si="7"/>
        <v>3.8586867688629138</v>
      </c>
      <c r="DX7" s="202">
        <f t="shared" si="8"/>
        <v>2.7132428077726423</v>
      </c>
      <c r="DY7" s="253">
        <f t="shared" si="57"/>
        <v>0.59851179421792644</v>
      </c>
      <c r="DZ7" s="254">
        <f t="shared" si="10"/>
        <v>0.65619531941380249</v>
      </c>
    </row>
    <row r="8" spans="1:130" s="261" customFormat="1">
      <c r="A8" s="158" t="s">
        <v>243</v>
      </c>
      <c r="B8" s="158">
        <v>1</v>
      </c>
      <c r="C8" s="76">
        <v>11.131944444445253</v>
      </c>
      <c r="D8" s="64">
        <f t="shared" si="42"/>
        <v>4.15625</v>
      </c>
      <c r="E8" s="78">
        <v>0.6</v>
      </c>
      <c r="F8" s="158">
        <v>0.2</v>
      </c>
      <c r="G8" s="65">
        <f t="shared" si="11"/>
        <v>7.0588235294057222E-2</v>
      </c>
      <c r="H8" s="63">
        <f>E8/G8</f>
        <v>8.500000000007276</v>
      </c>
      <c r="I8" s="77">
        <f>Feedstock!$C$13</f>
        <v>129.94999999999999</v>
      </c>
      <c r="J8" s="69">
        <f>Feedstock!$C$10</f>
        <v>87.549818540534474</v>
      </c>
      <c r="K8" s="66">
        <f t="shared" si="12"/>
        <v>15.288235294104558</v>
      </c>
      <c r="L8" s="66">
        <f t="shared" si="13"/>
        <v>10.299978651818767</v>
      </c>
      <c r="M8" s="162">
        <v>5.66</v>
      </c>
      <c r="N8" s="157">
        <v>15</v>
      </c>
      <c r="O8" s="157">
        <v>2</v>
      </c>
      <c r="P8" s="157">
        <v>0</v>
      </c>
      <c r="Q8" s="157">
        <v>1</v>
      </c>
      <c r="R8" s="157">
        <v>5.9</v>
      </c>
      <c r="S8" s="159">
        <f t="shared" si="14"/>
        <v>-4.2301184433164128E-2</v>
      </c>
      <c r="T8" s="66">
        <f t="shared" si="15"/>
        <v>12.030075187969926</v>
      </c>
      <c r="U8" s="71">
        <f t="shared" si="0"/>
        <v>4.0726293207344924</v>
      </c>
      <c r="V8" s="70">
        <v>7.8650000000000002</v>
      </c>
      <c r="W8" s="78" t="s">
        <v>88</v>
      </c>
      <c r="X8" s="78" t="s">
        <v>88</v>
      </c>
      <c r="Y8" s="78" t="s">
        <v>88</v>
      </c>
      <c r="Z8" s="157" t="s">
        <v>88</v>
      </c>
      <c r="AA8" s="163" t="str">
        <f t="shared" si="16"/>
        <v>NA</v>
      </c>
      <c r="AB8" s="69">
        <v>0</v>
      </c>
      <c r="AC8" s="69">
        <v>0</v>
      </c>
      <c r="AD8" s="69">
        <v>6.3712226533625387</v>
      </c>
      <c r="AE8" s="69">
        <v>0</v>
      </c>
      <c r="AF8" s="69">
        <v>7.9513115884167851</v>
      </c>
      <c r="AG8" s="69">
        <v>2.3775405317690863</v>
      </c>
      <c r="AH8" s="69">
        <v>4.1757235481990413</v>
      </c>
      <c r="AI8" s="69">
        <v>1.1960739113179675</v>
      </c>
      <c r="AJ8" s="69">
        <v>6.09083769413325</v>
      </c>
      <c r="AK8" s="69">
        <v>0.14598025277913937</v>
      </c>
      <c r="AL8" s="50">
        <v>0.38328094771545496</v>
      </c>
      <c r="AM8" s="290">
        <v>1279.2847239041444</v>
      </c>
      <c r="AN8" s="66">
        <v>0</v>
      </c>
      <c r="AO8" s="66">
        <v>62.872567056918989</v>
      </c>
      <c r="AP8" s="66">
        <v>37.127432943081011</v>
      </c>
      <c r="AQ8" s="75">
        <f>AM8/E8/D8/1000</f>
        <v>0.51299638051294016</v>
      </c>
      <c r="AR8" s="75">
        <f>AN8*$AQ8/100</f>
        <v>0</v>
      </c>
      <c r="AS8" s="75">
        <f>AO8*$AQ8/100</f>
        <v>0.32253399333756561</v>
      </c>
      <c r="AT8" s="65">
        <f>AP8*$AQ8/100</f>
        <v>0.19046238717537456</v>
      </c>
      <c r="AU8" s="76">
        <f>IF(AC8="NA","NA",AC8*'Read me'!$U$30)</f>
        <v>0</v>
      </c>
      <c r="AV8" s="50">
        <f>IF(AD8="NA","NA",AD8*'Read me'!$U$31)</f>
        <v>13.296464667887037</v>
      </c>
      <c r="AW8" s="50">
        <f>IF(AE8="NA","NA",AE8*'Read me'!$U$21)</f>
        <v>0</v>
      </c>
      <c r="AX8" s="50">
        <f>IF(AF8="NA","NA",AF8*'Read me'!$U$22)</f>
        <v>8.4813990276445708</v>
      </c>
      <c r="AY8" s="50">
        <f>IF(AG8="NA","NA",AG8*'Read me'!$U$23)</f>
        <v>3.5984397237586174</v>
      </c>
      <c r="AZ8" s="50">
        <f>IF(AH8="NA","NA",AH8*'Read me'!$U$24)</f>
        <v>7.5922246330891667</v>
      </c>
      <c r="BA8" s="50">
        <f>IF(AI8="NA","NA",AI8*'Read me'!$U$25)</f>
        <v>2.439052681903306</v>
      </c>
      <c r="BB8" s="50">
        <f>IF(AJ8="NA","NA",AJ8*'Read me'!$U$26)</f>
        <v>13.441848704294069</v>
      </c>
      <c r="BC8" s="50">
        <f>IF(AK8="NA","NA",AK8*'Read me'!$U$27)</f>
        <v>0.34136920649891056</v>
      </c>
      <c r="BD8" s="50">
        <f>IF(AL8="NA","NA",AL8*'Read me'!$U$28)</f>
        <v>0.93690898330444539</v>
      </c>
      <c r="BE8" s="76">
        <f t="shared" si="17"/>
        <v>36.831242960493086</v>
      </c>
      <c r="BF8" s="50">
        <f t="shared" si="21"/>
        <v>19.672063384492354</v>
      </c>
      <c r="BG8" s="50">
        <f t="shared" si="22"/>
        <v>17.159179576000728</v>
      </c>
      <c r="BH8" s="50">
        <f t="shared" si="23"/>
        <v>50.127707628380122</v>
      </c>
      <c r="BI8" s="238" t="str">
        <f>IF(Y8="NA","NA",Feedstock!$C$13-Y8)</f>
        <v>NA</v>
      </c>
      <c r="BJ8" s="50" t="str">
        <f t="shared" si="24"/>
        <v>NA</v>
      </c>
      <c r="BK8" s="50">
        <f t="shared" si="1"/>
        <v>0.38574611487787708</v>
      </c>
      <c r="BL8" s="50" t="str">
        <f t="shared" si="25"/>
        <v>NA</v>
      </c>
      <c r="BM8" s="76">
        <f t="shared" si="2"/>
        <v>0.23027729573889527</v>
      </c>
      <c r="BN8" s="50">
        <f t="shared" si="3"/>
        <v>9.7700740852500481E-2</v>
      </c>
      <c r="BO8" s="50">
        <f t="shared" si="4"/>
        <v>0.20613544433547742</v>
      </c>
      <c r="BP8" s="50">
        <f t="shared" si="5"/>
        <v>6.6222383114236685E-2</v>
      </c>
      <c r="BQ8" s="50">
        <f t="shared" si="6"/>
        <v>0.36495778105323312</v>
      </c>
      <c r="BR8" s="50">
        <f t="shared" si="18"/>
        <v>0.53411348092687316</v>
      </c>
      <c r="BS8" s="50">
        <f t="shared" si="19"/>
        <v>0.46588651907312678</v>
      </c>
      <c r="BT8" s="76">
        <f t="shared" si="26"/>
        <v>0</v>
      </c>
      <c r="BU8" s="50">
        <f t="shared" si="27"/>
        <v>1.0663831312591108</v>
      </c>
      <c r="BV8" s="50">
        <f t="shared" si="28"/>
        <v>0</v>
      </c>
      <c r="BW8" s="50">
        <f t="shared" si="29"/>
        <v>0.68021245334492808</v>
      </c>
      <c r="BX8" s="50">
        <f t="shared" si="30"/>
        <v>0.28859666957462599</v>
      </c>
      <c r="BY8" s="50">
        <f t="shared" si="31"/>
        <v>0.60890022120013376</v>
      </c>
      <c r="BZ8" s="50">
        <f t="shared" si="32"/>
        <v>0.19561324767144311</v>
      </c>
      <c r="CA8" s="50">
        <f t="shared" si="33"/>
        <v>1.0780430038531585</v>
      </c>
      <c r="CB8" s="50">
        <f t="shared" si="34"/>
        <v>2.7377981473596841E-2</v>
      </c>
      <c r="CC8" s="50">
        <f t="shared" si="35"/>
        <v>7.5140570089579597E-2</v>
      </c>
      <c r="CD8" s="76">
        <f t="shared" si="36"/>
        <v>2.9538841472074657</v>
      </c>
      <c r="CE8" s="50">
        <f t="shared" si="37"/>
        <v>1.5777093441196877</v>
      </c>
      <c r="CF8" s="50">
        <f t="shared" si="38"/>
        <v>1.3761748030877778</v>
      </c>
      <c r="CG8" s="50">
        <f t="shared" si="39"/>
        <v>4.0202672784665765</v>
      </c>
      <c r="CH8" s="76">
        <f>Feedstock!$C$19/HHLO!$H7</f>
        <v>1.6839690542756516</v>
      </c>
      <c r="CI8" s="50">
        <f>Feedstock!$C$17/HHLO!$H7</f>
        <v>2.1338765403246946</v>
      </c>
      <c r="CJ8" s="50">
        <v>0</v>
      </c>
      <c r="CK8" s="50">
        <f>Feedstock!$C$21/HHLO!$H7</f>
        <v>0.38836689044947681</v>
      </c>
      <c r="CL8" s="50">
        <f>Feedstock!$C$23/HHLO!$H7</f>
        <v>8.6628429663371892E-2</v>
      </c>
      <c r="CM8" s="50">
        <f>Feedstock!$C$25/HHLO!$H7</f>
        <v>2.1672458589421958E-2</v>
      </c>
      <c r="CN8" s="50">
        <v>0</v>
      </c>
      <c r="CO8" s="50">
        <v>0</v>
      </c>
      <c r="CP8" s="50">
        <v>0</v>
      </c>
      <c r="CQ8" s="50">
        <v>0</v>
      </c>
      <c r="CR8" s="76">
        <f>Feedstock!$C$26/HHLO!$H7</f>
        <v>0.49666777870227069</v>
      </c>
      <c r="CS8" s="50">
        <f>Feedstock!$C$27/HHLO!$H7</f>
        <v>0.49666777870227069</v>
      </c>
      <c r="CT8" s="71">
        <f>Feedstock!$C$28/HHLO!$H7</f>
        <v>0</v>
      </c>
      <c r="CU8" s="76">
        <f t="shared" si="58"/>
        <v>-1.6839690542756516</v>
      </c>
      <c r="CV8" s="50">
        <f t="shared" si="59"/>
        <v>-1.0674934090655839</v>
      </c>
      <c r="CW8" s="50">
        <f t="shared" si="59"/>
        <v>0</v>
      </c>
      <c r="CX8" s="50">
        <f t="shared" si="59"/>
        <v>0.29184556289545127</v>
      </c>
      <c r="CY8" s="50">
        <f t="shared" si="59"/>
        <v>0.20196823991125409</v>
      </c>
      <c r="CZ8" s="50">
        <f t="shared" si="59"/>
        <v>0.58722776261071186</v>
      </c>
      <c r="DA8" s="50">
        <f t="shared" si="59"/>
        <v>0.19561324767144311</v>
      </c>
      <c r="DB8" s="50">
        <f t="shared" si="59"/>
        <v>1.0780430038531585</v>
      </c>
      <c r="DC8" s="50">
        <f t="shared" si="59"/>
        <v>2.7377981473596841E-2</v>
      </c>
      <c r="DD8" s="50">
        <f t="shared" si="59"/>
        <v>7.5140570089579597E-2</v>
      </c>
      <c r="DE8" s="76">
        <f t="shared" si="59"/>
        <v>2.4572163685051951</v>
      </c>
      <c r="DF8" s="50">
        <f t="shared" si="59"/>
        <v>1.081041565417417</v>
      </c>
      <c r="DG8" s="71">
        <f t="shared" si="59"/>
        <v>1.3761748030877778</v>
      </c>
      <c r="DH8" s="159">
        <f t="shared" si="44"/>
        <v>-0.1615774462908775</v>
      </c>
      <c r="DI8" s="160">
        <f t="shared" si="45"/>
        <v>-0.10242638279558676</v>
      </c>
      <c r="DJ8" s="160">
        <f t="shared" si="46"/>
        <v>0</v>
      </c>
      <c r="DK8" s="160">
        <f t="shared" si="47"/>
        <v>2.8002688436726882E-2</v>
      </c>
      <c r="DL8" s="160">
        <f t="shared" si="48"/>
        <v>1.9378926443966524E-2</v>
      </c>
      <c r="DM8" s="160">
        <f>CZ8/$K7</f>
        <v>5.6344718469044354E-2</v>
      </c>
      <c r="DN8" s="160">
        <f t="shared" si="50"/>
        <v>1.8769162615646838E-2</v>
      </c>
      <c r="DO8" s="160">
        <f t="shared" si="51"/>
        <v>0.10343862027159732</v>
      </c>
      <c r="DP8" s="160">
        <f t="shared" si="52"/>
        <v>2.6269273297338256E-3</v>
      </c>
      <c r="DQ8" s="160">
        <f t="shared" si="53"/>
        <v>7.2097651658672235E-3</v>
      </c>
      <c r="DR8" s="159">
        <f t="shared" si="54"/>
        <v>0.23577080873258294</v>
      </c>
      <c r="DS8" s="160">
        <f t="shared" si="55"/>
        <v>0.10372633334973774</v>
      </c>
      <c r="DT8" s="160">
        <f t="shared" si="56"/>
        <v>0.13204447538284519</v>
      </c>
      <c r="DU8" s="160">
        <f t="shared" si="20"/>
        <v>-2.823302035388129E-2</v>
      </c>
      <c r="DV8" s="248">
        <f>IF(H8="NA","NA",Feedstock!$C$8/HHLO!H8)</f>
        <v>12.543715144720071</v>
      </c>
      <c r="DW8" s="107" t="str">
        <f t="shared" si="7"/>
        <v>NA</v>
      </c>
      <c r="DX8" s="107" t="str">
        <f t="shared" si="8"/>
        <v>NA</v>
      </c>
      <c r="DY8" s="255" t="str">
        <f t="shared" si="57"/>
        <v>NA</v>
      </c>
      <c r="DZ8" s="256" t="str">
        <f t="shared" si="10"/>
        <v>NA</v>
      </c>
    </row>
    <row r="9" spans="1:130" s="261" customFormat="1">
      <c r="A9" s="158"/>
      <c r="B9" s="158">
        <v>1</v>
      </c>
      <c r="C9" s="76">
        <v>13.965277777781012</v>
      </c>
      <c r="D9" s="64">
        <f>C9-C8</f>
        <v>2.8333333333357587</v>
      </c>
      <c r="E9" s="78">
        <v>0.6</v>
      </c>
      <c r="F9" s="158">
        <v>0.2</v>
      </c>
      <c r="G9" s="65">
        <f t="shared" si="11"/>
        <v>6.6206896551670988E-2</v>
      </c>
      <c r="H9" s="63">
        <f>E9/G9</f>
        <v>9.0625000000072742</v>
      </c>
      <c r="I9" s="77">
        <f>Feedstock!$C$13</f>
        <v>129.94999999999999</v>
      </c>
      <c r="J9" s="69">
        <f>Feedstock!$C$10</f>
        <v>87.549818540534474</v>
      </c>
      <c r="K9" s="66">
        <f t="shared" si="12"/>
        <v>14.339310344816074</v>
      </c>
      <c r="L9" s="66">
        <f t="shared" si="13"/>
        <v>9.6606696320512206</v>
      </c>
      <c r="M9" s="162">
        <v>5.61</v>
      </c>
      <c r="N9" s="157">
        <v>17</v>
      </c>
      <c r="O9" s="157">
        <v>2</v>
      </c>
      <c r="P9" s="157">
        <v>0</v>
      </c>
      <c r="Q9" s="157">
        <v>1</v>
      </c>
      <c r="R9" s="157">
        <v>5.84</v>
      </c>
      <c r="S9" s="159">
        <f t="shared" si="14"/>
        <v>-4.9152542372881358E-2</v>
      </c>
      <c r="T9" s="66">
        <f t="shared" si="15"/>
        <v>19.999999999982883</v>
      </c>
      <c r="U9" s="71">
        <f t="shared" si="0"/>
        <v>4.2100492877780429</v>
      </c>
      <c r="V9" s="70">
        <v>13.44</v>
      </c>
      <c r="W9" s="78">
        <v>74.098735328875861</v>
      </c>
      <c r="X9" s="78">
        <v>56.550767953642485</v>
      </c>
      <c r="Y9" s="78">
        <v>117.82</v>
      </c>
      <c r="Z9" s="157">
        <v>63.36</v>
      </c>
      <c r="AA9" s="163">
        <f t="shared" si="16"/>
        <v>54.459999999999994</v>
      </c>
      <c r="AB9" s="69">
        <v>0</v>
      </c>
      <c r="AC9" s="69">
        <v>0</v>
      </c>
      <c r="AD9" s="69">
        <v>3.9689906104027757</v>
      </c>
      <c r="AE9" s="69">
        <v>0</v>
      </c>
      <c r="AF9" s="69">
        <v>7.6543084052323263</v>
      </c>
      <c r="AG9" s="69">
        <v>2.6693597893396093</v>
      </c>
      <c r="AH9" s="69">
        <v>5.0216390554829902</v>
      </c>
      <c r="AI9" s="69">
        <v>1.7528418046515619</v>
      </c>
      <c r="AJ9" s="69">
        <v>7.0099306104889569</v>
      </c>
      <c r="AK9" s="69">
        <v>0</v>
      </c>
      <c r="AL9" s="50">
        <v>0</v>
      </c>
      <c r="AM9" s="290" t="s">
        <v>1758</v>
      </c>
      <c r="AN9" s="66">
        <v>0</v>
      </c>
      <c r="AO9" s="66">
        <v>91.007325016146183</v>
      </c>
      <c r="AP9" s="66">
        <v>8.9926749838538171</v>
      </c>
      <c r="AQ9" s="157" t="s">
        <v>88</v>
      </c>
      <c r="AR9" s="157" t="s">
        <v>88</v>
      </c>
      <c r="AS9" s="157" t="s">
        <v>88</v>
      </c>
      <c r="AT9" s="163" t="s">
        <v>88</v>
      </c>
      <c r="AU9" s="76">
        <f>IF(AC9="NA","NA",AC9*'Read me'!$U$30)</f>
        <v>0</v>
      </c>
      <c r="AV9" s="50">
        <f>IF(AD9="NA","NA",AD9*'Read me'!$U$31)</f>
        <v>8.283110839101445</v>
      </c>
      <c r="AW9" s="50">
        <f>IF(AE9="NA","NA",AE9*'Read me'!$U$21)</f>
        <v>0</v>
      </c>
      <c r="AX9" s="50">
        <f>IF(AF9="NA","NA",AF9*'Read me'!$U$22)</f>
        <v>8.1645956322478153</v>
      </c>
      <c r="AY9" s="50">
        <f>IF(AG9="NA","NA",AG9*'Read me'!$U$23)</f>
        <v>4.0401121135950842</v>
      </c>
      <c r="AZ9" s="50">
        <f>IF(AH9="NA","NA",AH9*'Read me'!$U$24)</f>
        <v>9.1302528281508923</v>
      </c>
      <c r="BA9" s="50">
        <f>IF(AI9="NA","NA",AI9*'Read me'!$U$25)</f>
        <v>3.5744225036031847</v>
      </c>
      <c r="BB9" s="50">
        <f>IF(AJ9="NA","NA",AJ9*'Read me'!$U$26)</f>
        <v>15.470191692113559</v>
      </c>
      <c r="BC9" s="50">
        <f>IF(AK9="NA","NA",AK9*'Read me'!$U$27)</f>
        <v>0</v>
      </c>
      <c r="BD9" s="50">
        <f>IF(AL9="NA","NA",AL9*'Read me'!$U$28)</f>
        <v>0</v>
      </c>
      <c r="BE9" s="76">
        <f t="shared" si="17"/>
        <v>40.37957476971053</v>
      </c>
      <c r="BF9" s="50">
        <f t="shared" si="21"/>
        <v>21.33496057399379</v>
      </c>
      <c r="BG9" s="50">
        <f t="shared" si="22"/>
        <v>19.044614195716743</v>
      </c>
      <c r="BH9" s="50">
        <f t="shared" si="23"/>
        <v>48.662685608811984</v>
      </c>
      <c r="BI9" s="238">
        <f>IF(Y9="NA","NA",Feedstock!$C$13-Y9)</f>
        <v>12.129999999999995</v>
      </c>
      <c r="BJ9" s="50">
        <f t="shared" si="24"/>
        <v>69.157314391188009</v>
      </c>
      <c r="BK9" s="50">
        <f t="shared" si="1"/>
        <v>0.37447237867496719</v>
      </c>
      <c r="BL9" s="50">
        <f t="shared" si="25"/>
        <v>14.697314391188016</v>
      </c>
      <c r="BM9" s="76">
        <f t="shared" si="2"/>
        <v>0.20219617662670955</v>
      </c>
      <c r="BN9" s="50">
        <f t="shared" si="3"/>
        <v>0.10005335956696719</v>
      </c>
      <c r="BO9" s="50">
        <f t="shared" si="4"/>
        <v>0.22611067303758892</v>
      </c>
      <c r="BP9" s="50">
        <f t="shared" si="5"/>
        <v>8.8520558326543486E-2</v>
      </c>
      <c r="BQ9" s="50">
        <f t="shared" si="6"/>
        <v>0.38311923244219098</v>
      </c>
      <c r="BR9" s="50">
        <f t="shared" si="18"/>
        <v>0.52836020923126559</v>
      </c>
      <c r="BS9" s="50">
        <f t="shared" si="19"/>
        <v>0.47163979076873447</v>
      </c>
      <c r="BT9" s="76">
        <f t="shared" si="26"/>
        <v>0</v>
      </c>
      <c r="BU9" s="50">
        <f t="shared" si="27"/>
        <v>0.97448362812874756</v>
      </c>
      <c r="BV9" s="50">
        <f t="shared" si="28"/>
        <v>0</v>
      </c>
      <c r="BW9" s="50">
        <f t="shared" si="29"/>
        <v>0.96054066261656779</v>
      </c>
      <c r="BX9" s="50">
        <f t="shared" si="30"/>
        <v>0.47530730748136774</v>
      </c>
      <c r="BY9" s="50">
        <f t="shared" si="31"/>
        <v>1.0741473915462443</v>
      </c>
      <c r="BZ9" s="50">
        <f t="shared" si="32"/>
        <v>0.42052029454119116</v>
      </c>
      <c r="CA9" s="50">
        <f t="shared" si="33"/>
        <v>1.8200225520118021</v>
      </c>
      <c r="CB9" s="50">
        <f t="shared" si="34"/>
        <v>0</v>
      </c>
      <c r="CC9" s="50">
        <f t="shared" si="35"/>
        <v>0</v>
      </c>
      <c r="CD9" s="76">
        <f t="shared" si="36"/>
        <v>4.7505382081971721</v>
      </c>
      <c r="CE9" s="50">
        <f t="shared" si="37"/>
        <v>2.5099953616441795</v>
      </c>
      <c r="CF9" s="50">
        <f t="shared" si="38"/>
        <v>2.2405428465529931</v>
      </c>
      <c r="CG9" s="50">
        <f t="shared" si="39"/>
        <v>5.7250218363259213</v>
      </c>
      <c r="CH9" s="76">
        <f>Feedstock!$C$19/HHLO!$H8</f>
        <v>2.4702340171154766</v>
      </c>
      <c r="CI9" s="50">
        <f>Feedstock!$C$17/HHLO!$H8</f>
        <v>3.1302086014295005</v>
      </c>
      <c r="CJ9" s="50">
        <v>0</v>
      </c>
      <c r="CK9" s="50">
        <f>Feedstock!$C$21/HHLO!$H8</f>
        <v>0.56969996062209038</v>
      </c>
      <c r="CL9" s="50">
        <f>Feedstock!$C$23/HHLO!$H8</f>
        <v>0.12707626263108748</v>
      </c>
      <c r="CM9" s="50">
        <f>Feedstock!$C$25/HHLO!$H8</f>
        <v>3.1791584474896904E-2</v>
      </c>
      <c r="CN9" s="50">
        <v>0</v>
      </c>
      <c r="CO9" s="50">
        <v>0</v>
      </c>
      <c r="CP9" s="50">
        <v>0</v>
      </c>
      <c r="CQ9" s="50">
        <v>0</v>
      </c>
      <c r="CR9" s="76">
        <f>Feedstock!$C$26/HHLO!$H8</f>
        <v>0.72856780772807472</v>
      </c>
      <c r="CS9" s="50">
        <f>Feedstock!$C$27/HHLO!$H8</f>
        <v>0.72856780772807472</v>
      </c>
      <c r="CT9" s="71">
        <f>Feedstock!$C$28/HHLO!$H8</f>
        <v>0</v>
      </c>
      <c r="CU9" s="76">
        <f t="shared" si="58"/>
        <v>-2.4702340171154766</v>
      </c>
      <c r="CV9" s="50">
        <f t="shared" si="59"/>
        <v>-2.1557249733007531</v>
      </c>
      <c r="CW9" s="50">
        <f t="shared" si="59"/>
        <v>0</v>
      </c>
      <c r="CX9" s="50">
        <f t="shared" si="59"/>
        <v>0.3908407019944774</v>
      </c>
      <c r="CY9" s="50">
        <f t="shared" si="59"/>
        <v>0.34823104485028022</v>
      </c>
      <c r="CZ9" s="50">
        <f t="shared" si="59"/>
        <v>1.0423558070713475</v>
      </c>
      <c r="DA9" s="50">
        <f t="shared" si="59"/>
        <v>0.42052029454119116</v>
      </c>
      <c r="DB9" s="50">
        <f t="shared" si="59"/>
        <v>1.8200225520118021</v>
      </c>
      <c r="DC9" s="50">
        <f t="shared" si="59"/>
        <v>0</v>
      </c>
      <c r="DD9" s="50">
        <f t="shared" si="59"/>
        <v>0</v>
      </c>
      <c r="DE9" s="76">
        <f t="shared" si="59"/>
        <v>4.0219704004690975</v>
      </c>
      <c r="DF9" s="50">
        <f t="shared" si="59"/>
        <v>1.7814275539161049</v>
      </c>
      <c r="DG9" s="71">
        <f t="shared" si="59"/>
        <v>2.2405428465529931</v>
      </c>
      <c r="DH9" s="159">
        <f t="shared" si="44"/>
        <v>-0.16157744629087747</v>
      </c>
      <c r="DI9" s="160">
        <f t="shared" si="45"/>
        <v>-0.14100548113175906</v>
      </c>
      <c r="DJ9" s="160">
        <f t="shared" si="46"/>
        <v>0</v>
      </c>
      <c r="DK9" s="160">
        <f t="shared" si="47"/>
        <v>2.556480159258101E-2</v>
      </c>
      <c r="DL9" s="160">
        <f t="shared" si="48"/>
        <v>2.2777713591611515E-2</v>
      </c>
      <c r="DM9" s="160">
        <f t="shared" si="49"/>
        <v>6.8180256714998375E-2</v>
      </c>
      <c r="DN9" s="160">
        <f t="shared" si="50"/>
        <v>2.750613700348738E-2</v>
      </c>
      <c r="DO9" s="160">
        <f t="shared" si="51"/>
        <v>0.11904726196316709</v>
      </c>
      <c r="DP9" s="160">
        <f t="shared" si="52"/>
        <v>0</v>
      </c>
      <c r="DQ9" s="160">
        <f t="shared" si="53"/>
        <v>0</v>
      </c>
      <c r="DR9" s="159">
        <f t="shared" si="54"/>
        <v>0.26307617086584528</v>
      </c>
      <c r="DS9" s="160">
        <f t="shared" si="55"/>
        <v>0.11652277189919089</v>
      </c>
      <c r="DT9" s="160">
        <f t="shared" si="56"/>
        <v>0.14655339896665445</v>
      </c>
      <c r="DU9" s="160">
        <f t="shared" si="20"/>
        <v>-3.9506756556791145E-2</v>
      </c>
      <c r="DV9" s="248">
        <f>IF(H9="NA","NA",Feedstock!$C$8/HHLO!H9)</f>
        <v>11.765139721944969</v>
      </c>
      <c r="DW9" s="107">
        <f t="shared" si="7"/>
        <v>8.7174982739779328</v>
      </c>
      <c r="DX9" s="107">
        <f t="shared" si="8"/>
        <v>6.6530315239522446</v>
      </c>
      <c r="DY9" s="255">
        <f t="shared" si="57"/>
        <v>0.30503059313752656</v>
      </c>
      <c r="DZ9" s="256">
        <f t="shared" si="10"/>
        <v>0.35407327055212351</v>
      </c>
    </row>
    <row r="10" spans="1:130" s="261" customFormat="1">
      <c r="A10" s="158"/>
      <c r="B10" s="158">
        <v>1</v>
      </c>
      <c r="C10" s="76">
        <v>16.98611111111677</v>
      </c>
      <c r="D10" s="64">
        <f t="shared" ref="D10:D15" si="60">C10-C9</f>
        <v>3.0208333333357587</v>
      </c>
      <c r="E10" s="78">
        <v>0.6</v>
      </c>
      <c r="F10" s="158">
        <v>0.2</v>
      </c>
      <c r="G10" s="65">
        <f t="shared" si="11"/>
        <v>5.0261780104742811E-2</v>
      </c>
      <c r="H10" s="63">
        <f t="shared" si="43"/>
        <v>11.937499999992692</v>
      </c>
      <c r="I10" s="77">
        <f>Feedstock!$C$13</f>
        <v>129.94999999999999</v>
      </c>
      <c r="J10" s="69">
        <f>Feedstock!$C$10</f>
        <v>87.549818540534474</v>
      </c>
      <c r="K10" s="66">
        <f t="shared" si="12"/>
        <v>10.885863874352212</v>
      </c>
      <c r="L10" s="66">
        <f t="shared" si="13"/>
        <v>7.3340162128241309</v>
      </c>
      <c r="M10" s="162">
        <v>5.7</v>
      </c>
      <c r="N10" s="157">
        <v>15</v>
      </c>
      <c r="O10" s="157">
        <v>2</v>
      </c>
      <c r="P10" s="157">
        <v>0</v>
      </c>
      <c r="Q10" s="157">
        <v>1</v>
      </c>
      <c r="R10" s="157">
        <v>5.91</v>
      </c>
      <c r="S10" s="159">
        <f t="shared" si="14"/>
        <v>-2.3972602739725974E-2</v>
      </c>
      <c r="T10" s="66">
        <f t="shared" si="15"/>
        <v>16.551724137917748</v>
      </c>
      <c r="U10" s="71">
        <f t="shared" si="0"/>
        <v>4.0188644314326565</v>
      </c>
      <c r="V10" s="70">
        <v>15.94</v>
      </c>
      <c r="W10" s="78" t="s">
        <v>88</v>
      </c>
      <c r="X10" s="78" t="s">
        <v>88</v>
      </c>
      <c r="Y10" s="78" t="s">
        <v>88</v>
      </c>
      <c r="Z10" s="157" t="s">
        <v>88</v>
      </c>
      <c r="AA10" s="163" t="str">
        <f t="shared" si="16"/>
        <v>NA</v>
      </c>
      <c r="AB10" s="69">
        <v>0</v>
      </c>
      <c r="AC10" s="69">
        <v>0</v>
      </c>
      <c r="AD10" s="69">
        <v>9.8153030750071881</v>
      </c>
      <c r="AE10" s="69">
        <v>0</v>
      </c>
      <c r="AF10" s="69">
        <v>7.106896093382467</v>
      </c>
      <c r="AG10" s="69">
        <v>2.5306040978495301</v>
      </c>
      <c r="AH10" s="69">
        <v>8.3584077660529665</v>
      </c>
      <c r="AI10" s="69">
        <v>1.5810925073305153</v>
      </c>
      <c r="AJ10" s="69">
        <v>3.3947625500798382</v>
      </c>
      <c r="AK10" s="69">
        <v>0</v>
      </c>
      <c r="AL10" s="50">
        <v>0</v>
      </c>
      <c r="AM10" s="290">
        <v>1350.0938414634147</v>
      </c>
      <c r="AN10" s="66">
        <v>0</v>
      </c>
      <c r="AO10" s="66">
        <v>77.995724388195114</v>
      </c>
      <c r="AP10" s="66">
        <v>22.004275611804875</v>
      </c>
      <c r="AQ10" s="75">
        <f>AM10/E10/D10/1000</f>
        <v>0.74487936080680317</v>
      </c>
      <c r="AR10" s="75">
        <f t="shared" ref="AR10:AT14" si="61">AN10*$AQ10/100</f>
        <v>0</v>
      </c>
      <c r="AS10" s="75">
        <f t="shared" si="61"/>
        <v>0.58097405327942364</v>
      </c>
      <c r="AT10" s="65">
        <f t="shared" si="61"/>
        <v>0.16390530752737942</v>
      </c>
      <c r="AU10" s="76">
        <f>IF(AC10="NA","NA",AC10*'Read me'!$U$30)</f>
        <v>0</v>
      </c>
      <c r="AV10" s="50">
        <f>IF(AD10="NA","NA",AD10*'Read me'!$U$31)</f>
        <v>20.484110765232391</v>
      </c>
      <c r="AW10" s="50">
        <f>IF(AE10="NA","NA",AE10*'Read me'!$U$21)</f>
        <v>0</v>
      </c>
      <c r="AX10" s="50">
        <f>IF(AF10="NA","NA",AF10*'Read me'!$U$22)</f>
        <v>7.580689166274631</v>
      </c>
      <c r="AY10" s="50">
        <f>IF(AG10="NA","NA",AG10*'Read me'!$U$23)</f>
        <v>3.8301034994479375</v>
      </c>
      <c r="AZ10" s="50">
        <f>IF(AH10="NA","NA",AH10*'Read me'!$U$24)</f>
        <v>15.197105029187213</v>
      </c>
      <c r="BA10" s="50">
        <f>IF(AI10="NA","NA",AI10*'Read me'!$U$25)</f>
        <v>3.2241886423994819</v>
      </c>
      <c r="BB10" s="50">
        <f>IF(AJ10="NA","NA",AJ10*'Read me'!$U$26)</f>
        <v>7.4918897656934362</v>
      </c>
      <c r="BC10" s="50">
        <f>IF(AK10="NA","NA",AK10*'Read me'!$U$27)</f>
        <v>0</v>
      </c>
      <c r="BD10" s="50">
        <f>IF(AL10="NA","NA",AL10*'Read me'!$U$28)</f>
        <v>0</v>
      </c>
      <c r="BE10" s="76">
        <f t="shared" si="17"/>
        <v>37.3239761030027</v>
      </c>
      <c r="BF10" s="50">
        <f t="shared" si="21"/>
        <v>26.607897694909781</v>
      </c>
      <c r="BG10" s="50">
        <f t="shared" si="22"/>
        <v>10.716078408092919</v>
      </c>
      <c r="BH10" s="50">
        <f t="shared" si="23"/>
        <v>57.808086868235087</v>
      </c>
      <c r="BI10" s="238" t="str">
        <f>IF(Y10="NA","NA",Feedstock!$C$13-Y10)</f>
        <v>NA</v>
      </c>
      <c r="BJ10" s="50" t="str">
        <f t="shared" si="24"/>
        <v>NA</v>
      </c>
      <c r="BK10" s="50">
        <f t="shared" si="1"/>
        <v>0.44484868694294027</v>
      </c>
      <c r="BL10" s="50" t="str">
        <f t="shared" si="25"/>
        <v>NA</v>
      </c>
      <c r="BM10" s="76">
        <f t="shared" si="2"/>
        <v>0.20310508037391994</v>
      </c>
      <c r="BN10" s="50">
        <f t="shared" si="3"/>
        <v>0.10261777815091375</v>
      </c>
      <c r="BO10" s="50">
        <f t="shared" si="4"/>
        <v>0.4071673657503122</v>
      </c>
      <c r="BP10" s="50">
        <f t="shared" si="5"/>
        <v>8.6383847034456146E-2</v>
      </c>
      <c r="BQ10" s="50">
        <f t="shared" si="6"/>
        <v>0.20072592869039793</v>
      </c>
      <c r="BR10" s="50">
        <f t="shared" si="18"/>
        <v>0.71289022427514592</v>
      </c>
      <c r="BS10" s="50">
        <f t="shared" si="19"/>
        <v>0.28710977572485408</v>
      </c>
      <c r="BT10" s="76">
        <f t="shared" si="26"/>
        <v>0</v>
      </c>
      <c r="BU10" s="50">
        <f t="shared" si="27"/>
        <v>2.2603156706445184</v>
      </c>
      <c r="BV10" s="50">
        <f t="shared" si="28"/>
        <v>0</v>
      </c>
      <c r="BW10" s="50">
        <f t="shared" si="29"/>
        <v>0.83648983903652918</v>
      </c>
      <c r="BX10" s="50">
        <f t="shared" si="30"/>
        <v>0.42263211028357112</v>
      </c>
      <c r="BY10" s="50">
        <f t="shared" si="31"/>
        <v>1.6769219342537947</v>
      </c>
      <c r="BZ10" s="50">
        <f t="shared" si="32"/>
        <v>0.35577253985069174</v>
      </c>
      <c r="CA10" s="50">
        <f t="shared" si="33"/>
        <v>0.82669128448964668</v>
      </c>
      <c r="CB10" s="50">
        <f t="shared" si="34"/>
        <v>0</v>
      </c>
      <c r="CC10" s="50">
        <f t="shared" si="35"/>
        <v>0</v>
      </c>
      <c r="CD10" s="76">
        <f t="shared" si="36"/>
        <v>4.1185077079142332</v>
      </c>
      <c r="CE10" s="50">
        <f t="shared" si="37"/>
        <v>2.9360438835738951</v>
      </c>
      <c r="CF10" s="50">
        <f t="shared" si="38"/>
        <v>1.1824638243403385</v>
      </c>
      <c r="CG10" s="50">
        <f t="shared" si="39"/>
        <v>6.3788233785587511</v>
      </c>
      <c r="CH10" s="76">
        <f>Feedstock!$C$19/HHLO!$H9</f>
        <v>2.3169091470877432</v>
      </c>
      <c r="CI10" s="50">
        <f>Feedstock!$C$17/HHLO!$H9</f>
        <v>2.9359197916857571</v>
      </c>
      <c r="CJ10" s="50">
        <v>0</v>
      </c>
      <c r="CK10" s="50">
        <f>Feedstock!$C$21/HHLO!$H9</f>
        <v>0.53433927341109255</v>
      </c>
      <c r="CL10" s="50">
        <f>Feedstock!$C$23/HHLO!$H9</f>
        <v>0.11918877046778495</v>
      </c>
      <c r="CM10" s="50">
        <f>Feedstock!$C$25/HHLO!$H9</f>
        <v>2.9818313714387656E-2</v>
      </c>
      <c r="CN10" s="50">
        <v>0</v>
      </c>
      <c r="CO10" s="50">
        <v>0</v>
      </c>
      <c r="CP10" s="50">
        <v>0</v>
      </c>
      <c r="CQ10" s="50">
        <v>0</v>
      </c>
      <c r="CR10" s="76">
        <f>Feedstock!$C$26/HHLO!$H9</f>
        <v>0.68334635759326523</v>
      </c>
      <c r="CS10" s="50">
        <f>Feedstock!$C$27/HHLO!$H9</f>
        <v>0.68334635759326523</v>
      </c>
      <c r="CT10" s="71">
        <f>Feedstock!$C$28/HHLO!$H9</f>
        <v>0</v>
      </c>
      <c r="CU10" s="76">
        <f t="shared" si="58"/>
        <v>-2.3169091470877432</v>
      </c>
      <c r="CV10" s="50">
        <f t="shared" si="59"/>
        <v>-0.67560412104123868</v>
      </c>
      <c r="CW10" s="50">
        <f t="shared" si="59"/>
        <v>0</v>
      </c>
      <c r="CX10" s="50">
        <f t="shared" si="59"/>
        <v>0.30215056562543663</v>
      </c>
      <c r="CY10" s="50">
        <f t="shared" si="59"/>
        <v>0.30344333981578619</v>
      </c>
      <c r="CZ10" s="50">
        <f t="shared" si="59"/>
        <v>1.647103620539407</v>
      </c>
      <c r="DA10" s="50">
        <f t="shared" si="59"/>
        <v>0.35577253985069174</v>
      </c>
      <c r="DB10" s="50">
        <f t="shared" si="59"/>
        <v>0.82669128448964668</v>
      </c>
      <c r="DC10" s="50">
        <f t="shared" si="59"/>
        <v>0</v>
      </c>
      <c r="DD10" s="50">
        <f t="shared" si="59"/>
        <v>0</v>
      </c>
      <c r="DE10" s="76">
        <f t="shared" si="59"/>
        <v>3.4351613503209677</v>
      </c>
      <c r="DF10" s="50">
        <f t="shared" si="59"/>
        <v>2.2526975259806301</v>
      </c>
      <c r="DG10" s="71">
        <f t="shared" si="59"/>
        <v>1.1824638243403385</v>
      </c>
      <c r="DH10" s="159">
        <f t="shared" si="44"/>
        <v>-0.1615774462908775</v>
      </c>
      <c r="DI10" s="160">
        <f t="shared" si="45"/>
        <v>-4.711552402417192E-2</v>
      </c>
      <c r="DJ10" s="160">
        <f t="shared" si="46"/>
        <v>0</v>
      </c>
      <c r="DK10" s="160">
        <f t="shared" si="47"/>
        <v>2.1071485194172512E-2</v>
      </c>
      <c r="DL10" s="160">
        <f t="shared" si="48"/>
        <v>2.1161641147231784E-2</v>
      </c>
      <c r="DM10" s="160">
        <f t="shared" si="49"/>
        <v>0.11486630674221131</v>
      </c>
      <c r="DN10" s="160">
        <f t="shared" si="50"/>
        <v>2.4810993785298056E-2</v>
      </c>
      <c r="DO10" s="160">
        <f t="shared" si="51"/>
        <v>5.7652095157317722E-2</v>
      </c>
      <c r="DP10" s="160">
        <f t="shared" si="52"/>
        <v>0</v>
      </c>
      <c r="DQ10" s="160">
        <f t="shared" si="53"/>
        <v>0</v>
      </c>
      <c r="DR10" s="159">
        <f t="shared" si="54"/>
        <v>0.23956252202623135</v>
      </c>
      <c r="DS10" s="160">
        <f t="shared" si="55"/>
        <v>0.15709943308361562</v>
      </c>
      <c r="DT10" s="160">
        <f t="shared" si="56"/>
        <v>8.2463088942615781E-2</v>
      </c>
      <c r="DU10" s="160">
        <f t="shared" si="20"/>
        <v>3.086955171118198E-2</v>
      </c>
      <c r="DV10" s="248">
        <f>IF(H10="NA","NA",Feedstock!$C$8/HHLO!H10)</f>
        <v>8.9316505742640526</v>
      </c>
      <c r="DW10" s="107" t="str">
        <f t="shared" si="7"/>
        <v>NA</v>
      </c>
      <c r="DX10" s="107" t="str">
        <f t="shared" si="8"/>
        <v>NA</v>
      </c>
      <c r="DY10" s="255" t="str">
        <f t="shared" si="57"/>
        <v>NA</v>
      </c>
      <c r="DZ10" s="256" t="str">
        <f t="shared" si="10"/>
        <v>NA</v>
      </c>
    </row>
    <row r="11" spans="1:130" s="261" customFormat="1">
      <c r="A11" s="158"/>
      <c r="B11" s="158">
        <v>1</v>
      </c>
      <c r="C11" s="76">
        <v>20.965277777781001</v>
      </c>
      <c r="D11" s="64">
        <f>C11-C10</f>
        <v>3.9791666666642307</v>
      </c>
      <c r="E11" s="78">
        <v>0.6</v>
      </c>
      <c r="F11" s="158">
        <v>0.2</v>
      </c>
      <c r="G11" s="65">
        <f t="shared" si="11"/>
        <v>6.0952380952380758E-2</v>
      </c>
      <c r="H11" s="63">
        <f>E11/G11</f>
        <v>9.8437500000000302</v>
      </c>
      <c r="I11" s="77">
        <f>Feedstock!$C$13</f>
        <v>129.94999999999999</v>
      </c>
      <c r="J11" s="69">
        <f>Feedstock!$C$10</f>
        <v>87.549818540534474</v>
      </c>
      <c r="K11" s="66">
        <f t="shared" si="12"/>
        <v>13.201269841269799</v>
      </c>
      <c r="L11" s="66">
        <f t="shared" si="13"/>
        <v>8.8939498199907749</v>
      </c>
      <c r="M11" s="162">
        <v>5.7</v>
      </c>
      <c r="N11" s="157">
        <v>15</v>
      </c>
      <c r="O11" s="157">
        <v>2</v>
      </c>
      <c r="P11" s="157">
        <v>0</v>
      </c>
      <c r="Q11" s="157">
        <v>1</v>
      </c>
      <c r="R11" s="157">
        <v>5.94</v>
      </c>
      <c r="S11" s="159">
        <f t="shared" si="14"/>
        <v>-3.5532994923857864E-2</v>
      </c>
      <c r="T11" s="66">
        <f t="shared" si="15"/>
        <v>12.565445026185703</v>
      </c>
      <c r="U11" s="71">
        <f t="shared" si="0"/>
        <v>3.9530624104376968</v>
      </c>
      <c r="V11" s="70">
        <v>14.75</v>
      </c>
      <c r="W11" s="78">
        <v>67.687943152329069</v>
      </c>
      <c r="X11" s="78">
        <v>51.148437767964495</v>
      </c>
      <c r="Y11" s="78">
        <v>144</v>
      </c>
      <c r="Z11" s="157">
        <v>54.68</v>
      </c>
      <c r="AA11" s="163">
        <f t="shared" si="16"/>
        <v>89.32</v>
      </c>
      <c r="AB11" s="69">
        <v>0</v>
      </c>
      <c r="AC11" s="69">
        <v>0</v>
      </c>
      <c r="AD11" s="69">
        <v>7.627634333207661</v>
      </c>
      <c r="AE11" s="69">
        <v>0</v>
      </c>
      <c r="AF11" s="69">
        <v>5.967552162745462</v>
      </c>
      <c r="AG11" s="69">
        <v>1.9088471758896561</v>
      </c>
      <c r="AH11" s="69">
        <v>8.6969904176382613</v>
      </c>
      <c r="AI11" s="69">
        <v>3.2459855773643995</v>
      </c>
      <c r="AJ11" s="69">
        <v>2.8360347407254576</v>
      </c>
      <c r="AK11" s="69">
        <v>0</v>
      </c>
      <c r="AL11" s="50">
        <v>0</v>
      </c>
      <c r="AM11" s="290">
        <v>1114.0634495991812</v>
      </c>
      <c r="AN11" s="66">
        <v>0</v>
      </c>
      <c r="AO11" s="66">
        <v>73.238079927645686</v>
      </c>
      <c r="AP11" s="66">
        <v>26.761920072354311</v>
      </c>
      <c r="AQ11" s="75">
        <f>AM11/E11/D11/1000</f>
        <v>0.4666234343873773</v>
      </c>
      <c r="AR11" s="75">
        <f t="shared" si="61"/>
        <v>0</v>
      </c>
      <c r="AS11" s="75">
        <f t="shared" si="61"/>
        <v>0.3417460438377527</v>
      </c>
      <c r="AT11" s="65">
        <f t="shared" si="61"/>
        <v>0.12487739054962457</v>
      </c>
      <c r="AU11" s="76">
        <f>IF(AC11="NA","NA",AC11*'Read me'!$U$30)</f>
        <v>0</v>
      </c>
      <c r="AV11" s="50">
        <f>IF(AD11="NA","NA",AD11*'Read me'!$U$31)</f>
        <v>15.918541217129031</v>
      </c>
      <c r="AW11" s="50">
        <f>IF(AE11="NA","NA",AE11*'Read me'!$U$21)</f>
        <v>0</v>
      </c>
      <c r="AX11" s="50">
        <f>IF(AF11="NA","NA",AF11*'Read me'!$U$22)</f>
        <v>6.3653889735951594</v>
      </c>
      <c r="AY11" s="50">
        <f>IF(AG11="NA","NA",AG11*'Read me'!$U$23)</f>
        <v>2.8890659959411011</v>
      </c>
      <c r="AZ11" s="50">
        <f>IF(AH11="NA","NA",AH11*'Read me'!$U$24)</f>
        <v>15.812709850251386</v>
      </c>
      <c r="BA11" s="50">
        <f>IF(AI11="NA","NA",AI11*'Read me'!$U$25)</f>
        <v>6.6192647067823041</v>
      </c>
      <c r="BB11" s="50">
        <f>IF(AJ11="NA","NA",AJ11*'Read me'!$U$26)</f>
        <v>6.2588352898768722</v>
      </c>
      <c r="BC11" s="50">
        <f>IF(AK11="NA","NA",AK11*'Read me'!$U$27)</f>
        <v>0</v>
      </c>
      <c r="BD11" s="50">
        <f>IF(AL11="NA","NA",AL11*'Read me'!$U$28)</f>
        <v>0</v>
      </c>
      <c r="BE11" s="76">
        <f t="shared" si="17"/>
        <v>37.945264816446823</v>
      </c>
      <c r="BF11" s="50">
        <f t="shared" si="21"/>
        <v>25.067164819787646</v>
      </c>
      <c r="BG11" s="50">
        <f t="shared" si="22"/>
        <v>12.878099996659177</v>
      </c>
      <c r="BH11" s="50">
        <f t="shared" si="23"/>
        <v>53.863806033575855</v>
      </c>
      <c r="BI11" s="294">
        <f>IF(Y11="NA","NA",Feedstock!$C$13-Y11)</f>
        <v>-14.050000000000011</v>
      </c>
      <c r="BJ11" s="50">
        <f t="shared" si="24"/>
        <v>90.136193966424145</v>
      </c>
      <c r="BK11" s="50">
        <f t="shared" si="1"/>
        <v>0.41449639117795967</v>
      </c>
      <c r="BL11" s="50">
        <f t="shared" si="25"/>
        <v>0.81619396642414443</v>
      </c>
      <c r="BM11" s="76">
        <f t="shared" si="2"/>
        <v>0.1677518658622241</v>
      </c>
      <c r="BN11" s="50">
        <f t="shared" si="3"/>
        <v>7.6137721265523428E-2</v>
      </c>
      <c r="BO11" s="50">
        <f t="shared" si="4"/>
        <v>0.41672419277457767</v>
      </c>
      <c r="BP11" s="50">
        <f t="shared" si="5"/>
        <v>0.17444244331412018</v>
      </c>
      <c r="BQ11" s="50">
        <f t="shared" si="6"/>
        <v>0.1649437767835546</v>
      </c>
      <c r="BR11" s="50">
        <f t="shared" si="18"/>
        <v>0.66061377990232517</v>
      </c>
      <c r="BS11" s="50">
        <f t="shared" si="19"/>
        <v>0.33938622009767477</v>
      </c>
      <c r="BT11" s="76">
        <f t="shared" si="26"/>
        <v>0</v>
      </c>
      <c r="BU11" s="50">
        <f t="shared" si="27"/>
        <v>1.3334903637393738</v>
      </c>
      <c r="BV11" s="50">
        <f t="shared" si="28"/>
        <v>0</v>
      </c>
      <c r="BW11" s="50">
        <f t="shared" si="29"/>
        <v>0.53322630145332406</v>
      </c>
      <c r="BX11" s="50">
        <f t="shared" si="30"/>
        <v>0.24201599966013568</v>
      </c>
      <c r="BY11" s="50">
        <f t="shared" si="31"/>
        <v>1.3246249089223929</v>
      </c>
      <c r="BZ11" s="50">
        <f t="shared" si="32"/>
        <v>0.55449337857896175</v>
      </c>
      <c r="CA11" s="50">
        <f t="shared" si="33"/>
        <v>0.524300338419326</v>
      </c>
      <c r="CB11" s="50">
        <f t="shared" si="34"/>
        <v>0</v>
      </c>
      <c r="CC11" s="50">
        <f t="shared" si="35"/>
        <v>0</v>
      </c>
      <c r="CD11" s="76">
        <f t="shared" si="36"/>
        <v>3.1786609270341404</v>
      </c>
      <c r="CE11" s="50">
        <f t="shared" si="37"/>
        <v>2.0998672100358529</v>
      </c>
      <c r="CF11" s="50">
        <f t="shared" si="38"/>
        <v>1.0787937169982877</v>
      </c>
      <c r="CG11" s="50">
        <f t="shared" si="39"/>
        <v>4.5121512907735148</v>
      </c>
      <c r="CH11" s="76">
        <f>Feedstock!$C$19/HHLO!$H10</f>
        <v>1.758910085487948</v>
      </c>
      <c r="CI11" s="50">
        <f>Feedstock!$C$17/HHLO!$H10</f>
        <v>2.2288396324347493</v>
      </c>
      <c r="CJ11" s="50">
        <v>0</v>
      </c>
      <c r="CK11" s="50">
        <f>Feedstock!$C$21/HHLO!$H10</f>
        <v>0.40565023374197928</v>
      </c>
      <c r="CL11" s="50">
        <f>Feedstock!$C$23/HHLO!$H10</f>
        <v>9.0483621559441202E-2</v>
      </c>
      <c r="CM11" s="50">
        <f>Feedstock!$C$25/HHLO!$H10</f>
        <v>2.2636939730849879E-2</v>
      </c>
      <c r="CN11" s="50">
        <v>0</v>
      </c>
      <c r="CO11" s="50">
        <v>0</v>
      </c>
      <c r="CP11" s="50">
        <v>0</v>
      </c>
      <c r="CQ11" s="50">
        <v>0</v>
      </c>
      <c r="CR11" s="76">
        <f>Feedstock!$C$26/HHLO!$H10</f>
        <v>0.51877079503227042</v>
      </c>
      <c r="CS11" s="50">
        <f>Feedstock!$C$27/HHLO!$H10</f>
        <v>0.51877079503227042</v>
      </c>
      <c r="CT11" s="71">
        <f>Feedstock!$C$28/HHLO!$H10</f>
        <v>0</v>
      </c>
      <c r="CU11" s="76">
        <f t="shared" si="58"/>
        <v>-1.758910085487948</v>
      </c>
      <c r="CV11" s="50">
        <f t="shared" si="59"/>
        <v>-0.89534926869537546</v>
      </c>
      <c r="CW11" s="50">
        <f t="shared" si="59"/>
        <v>0</v>
      </c>
      <c r="CX11" s="50">
        <f t="shared" si="59"/>
        <v>0.12757606771134478</v>
      </c>
      <c r="CY11" s="50">
        <f t="shared" si="59"/>
        <v>0.15153237810069448</v>
      </c>
      <c r="CZ11" s="50">
        <f t="shared" si="59"/>
        <v>1.301987969191543</v>
      </c>
      <c r="DA11" s="50">
        <f t="shared" si="59"/>
        <v>0.55449337857896175</v>
      </c>
      <c r="DB11" s="50">
        <f t="shared" si="59"/>
        <v>0.524300338419326</v>
      </c>
      <c r="DC11" s="50">
        <f t="shared" si="59"/>
        <v>0</v>
      </c>
      <c r="DD11" s="50">
        <f t="shared" si="59"/>
        <v>0</v>
      </c>
      <c r="DE11" s="76">
        <f t="shared" si="59"/>
        <v>2.6598901320018697</v>
      </c>
      <c r="DF11" s="50">
        <f t="shared" si="59"/>
        <v>1.5810964150035824</v>
      </c>
      <c r="DG11" s="71">
        <f t="shared" si="59"/>
        <v>1.0787937169982877</v>
      </c>
      <c r="DH11" s="159">
        <f t="shared" si="44"/>
        <v>-0.16157744629087747</v>
      </c>
      <c r="DI11" s="160">
        <f t="shared" si="45"/>
        <v>-8.2248802578257049E-2</v>
      </c>
      <c r="DJ11" s="160">
        <f t="shared" si="46"/>
        <v>0</v>
      </c>
      <c r="DK11" s="160">
        <f t="shared" si="47"/>
        <v>1.1719425227420132E-2</v>
      </c>
      <c r="DL11" s="160">
        <f t="shared" si="48"/>
        <v>1.3920105914397331E-2</v>
      </c>
      <c r="DM11" s="160">
        <f t="shared" si="49"/>
        <v>0.11960355045951929</v>
      </c>
      <c r="DN11" s="160">
        <f t="shared" si="50"/>
        <v>5.0937011979856131E-2</v>
      </c>
      <c r="DO11" s="160">
        <f t="shared" si="51"/>
        <v>4.8163411234142924E-2</v>
      </c>
      <c r="DP11" s="160">
        <f t="shared" si="52"/>
        <v>0</v>
      </c>
      <c r="DQ11" s="160">
        <f t="shared" si="53"/>
        <v>0</v>
      </c>
      <c r="DR11" s="159">
        <f t="shared" si="54"/>
        <v>0.24434350481533579</v>
      </c>
      <c r="DS11" s="160">
        <f t="shared" si="55"/>
        <v>0.14524308160133678</v>
      </c>
      <c r="DT11" s="160">
        <f t="shared" si="56"/>
        <v>9.9100423213999062E-2</v>
      </c>
      <c r="DU11" s="160">
        <f t="shared" si="20"/>
        <v>5.1725594620129905E-4</v>
      </c>
      <c r="DV11" s="248">
        <f>IF(H11="NA","NA",Feedstock!$C$8/HHLO!H11)</f>
        <v>10.831398474180221</v>
      </c>
      <c r="DW11" s="107">
        <f t="shared" si="7"/>
        <v>5.6701941907744926</v>
      </c>
      <c r="DX11" s="107">
        <f t="shared" si="8"/>
        <v>4.2846858863242563</v>
      </c>
      <c r="DY11" s="255">
        <f t="shared" si="57"/>
        <v>0.36515718526732632</v>
      </c>
      <c r="DZ11" s="256">
        <f t="shared" si="10"/>
        <v>0.41577905447875468</v>
      </c>
    </row>
    <row r="12" spans="1:130" s="261" customFormat="1">
      <c r="A12" s="158"/>
      <c r="B12" s="158">
        <v>1</v>
      </c>
      <c r="C12" s="76">
        <v>24.246527777781012</v>
      </c>
      <c r="D12" s="64">
        <f t="shared" si="60"/>
        <v>3.2812500000000107</v>
      </c>
      <c r="E12" s="78">
        <v>0.6</v>
      </c>
      <c r="F12" s="158">
        <v>0.2</v>
      </c>
      <c r="G12" s="65">
        <f t="shared" si="11"/>
        <v>5.3185595567901339E-2</v>
      </c>
      <c r="H12" s="63">
        <f t="shared" si="43"/>
        <v>11.281249999992724</v>
      </c>
      <c r="I12" s="77">
        <f>Feedstock!$C$13</f>
        <v>129.94999999999999</v>
      </c>
      <c r="J12" s="69">
        <f>Feedstock!$C$10</f>
        <v>87.549818540534474</v>
      </c>
      <c r="K12" s="66">
        <f t="shared" si="12"/>
        <v>11.51911357341463</v>
      </c>
      <c r="L12" s="66">
        <f t="shared" si="13"/>
        <v>7.7606487349000277</v>
      </c>
      <c r="M12" s="162">
        <v>5.7</v>
      </c>
      <c r="N12" s="157">
        <v>15</v>
      </c>
      <c r="O12" s="157">
        <v>2</v>
      </c>
      <c r="P12" s="157">
        <v>0</v>
      </c>
      <c r="Q12" s="157">
        <v>1</v>
      </c>
      <c r="R12" s="157">
        <v>5.89</v>
      </c>
      <c r="S12" s="159">
        <f t="shared" si="14"/>
        <v>-4.0404040404040435E-2</v>
      </c>
      <c r="T12" s="66">
        <f t="shared" si="15"/>
        <v>15.238095238095189</v>
      </c>
      <c r="U12" s="71">
        <f t="shared" si="0"/>
        <v>4.2779969527369985</v>
      </c>
      <c r="V12" s="70">
        <v>15.13</v>
      </c>
      <c r="W12" s="78" t="s">
        <v>88</v>
      </c>
      <c r="X12" s="78" t="s">
        <v>88</v>
      </c>
      <c r="Y12" s="78" t="s">
        <v>88</v>
      </c>
      <c r="Z12" s="157" t="s">
        <v>88</v>
      </c>
      <c r="AA12" s="163" t="str">
        <f t="shared" si="16"/>
        <v>NA</v>
      </c>
      <c r="AB12" s="69">
        <v>0</v>
      </c>
      <c r="AC12" s="69">
        <v>0</v>
      </c>
      <c r="AD12" s="69">
        <v>8.0809829390854055</v>
      </c>
      <c r="AE12" s="69">
        <v>0</v>
      </c>
      <c r="AF12" s="69">
        <v>6.7700155459950855</v>
      </c>
      <c r="AG12" s="69">
        <v>2.1125205926579147</v>
      </c>
      <c r="AH12" s="69">
        <v>6.4312302210960928</v>
      </c>
      <c r="AI12" s="69">
        <v>1.8446308840013173</v>
      </c>
      <c r="AJ12" s="69">
        <v>4.1640892058433439</v>
      </c>
      <c r="AK12" s="69">
        <v>0</v>
      </c>
      <c r="AL12" s="50">
        <v>0</v>
      </c>
      <c r="AM12" s="290">
        <v>1208.4756063448744</v>
      </c>
      <c r="AN12" s="66">
        <v>0</v>
      </c>
      <c r="AO12" s="66">
        <v>83.057684769893669</v>
      </c>
      <c r="AP12" s="66">
        <v>16.942315230106331</v>
      </c>
      <c r="AQ12" s="75">
        <f>AM12/E12/D12/1000</f>
        <v>0.61382887941326758</v>
      </c>
      <c r="AR12" s="75">
        <f t="shared" si="61"/>
        <v>0</v>
      </c>
      <c r="AS12" s="75">
        <f t="shared" si="61"/>
        <v>0.50983205568964252</v>
      </c>
      <c r="AT12" s="65">
        <f t="shared" si="61"/>
        <v>0.10399682372362505</v>
      </c>
      <c r="AU12" s="76">
        <f>IF(AC12="NA","NA",AC12*'Read me'!$U$30)</f>
        <v>0</v>
      </c>
      <c r="AV12" s="50">
        <f>IF(AD12="NA","NA",AD12*'Read me'!$U$31)</f>
        <v>16.864660046786934</v>
      </c>
      <c r="AW12" s="50">
        <f>IF(AE12="NA","NA",AE12*'Read me'!$U$21)</f>
        <v>0</v>
      </c>
      <c r="AX12" s="50">
        <f>IF(AF12="NA","NA",AF12*'Read me'!$U$22)</f>
        <v>7.2213499157280907</v>
      </c>
      <c r="AY12" s="50">
        <f>IF(AG12="NA","NA",AG12*'Read me'!$U$23)</f>
        <v>3.1973284645633306</v>
      </c>
      <c r="AZ12" s="50">
        <f>IF(AH12="NA","NA",AH12*'Read me'!$U$24)</f>
        <v>11.693145856538351</v>
      </c>
      <c r="BA12" s="50">
        <f>IF(AI12="NA","NA",AI12*'Read me'!$U$25)</f>
        <v>3.7616002340419015</v>
      </c>
      <c r="BB12" s="50">
        <f>IF(AJ12="NA","NA",AJ12*'Read me'!$U$26)</f>
        <v>9.1897141094473795</v>
      </c>
      <c r="BC12" s="50">
        <f>IF(AK12="NA","NA",AK12*'Read me'!$U$27)</f>
        <v>0</v>
      </c>
      <c r="BD12" s="50">
        <f>IF(AL12="NA","NA",AL12*'Read me'!$U$28)</f>
        <v>0</v>
      </c>
      <c r="BE12" s="76">
        <f t="shared" si="17"/>
        <v>35.063138580319048</v>
      </c>
      <c r="BF12" s="50">
        <f t="shared" si="21"/>
        <v>22.111824236829772</v>
      </c>
      <c r="BG12" s="50">
        <f t="shared" si="22"/>
        <v>12.951314343489281</v>
      </c>
      <c r="BH12" s="50">
        <f t="shared" si="23"/>
        <v>51.927798627105986</v>
      </c>
      <c r="BI12" s="238" t="str">
        <f>IF(Y12="NA","NA",Feedstock!$C$13-Y12)</f>
        <v>NA</v>
      </c>
      <c r="BJ12" s="50" t="str">
        <f t="shared" si="24"/>
        <v>NA</v>
      </c>
      <c r="BK12" s="50">
        <f t="shared" si="1"/>
        <v>0.39959829647638317</v>
      </c>
      <c r="BL12" s="50" t="str">
        <f t="shared" si="25"/>
        <v>NA</v>
      </c>
      <c r="BM12" s="76">
        <f t="shared" si="2"/>
        <v>0.20595275289421572</v>
      </c>
      <c r="BN12" s="50">
        <f t="shared" si="3"/>
        <v>9.1187742855341314E-2</v>
      </c>
      <c r="BO12" s="50">
        <f t="shared" si="4"/>
        <v>0.3334882822812022</v>
      </c>
      <c r="BP12" s="50">
        <f t="shared" si="5"/>
        <v>0.10728076225764024</v>
      </c>
      <c r="BQ12" s="50">
        <f t="shared" si="6"/>
        <v>0.26209045971160067</v>
      </c>
      <c r="BR12" s="50">
        <f t="shared" si="18"/>
        <v>0.63062877803075923</v>
      </c>
      <c r="BS12" s="50">
        <f t="shared" si="19"/>
        <v>0.36937122196924088</v>
      </c>
      <c r="BT12" s="76">
        <f t="shared" si="26"/>
        <v>0</v>
      </c>
      <c r="BU12" s="50">
        <f t="shared" si="27"/>
        <v>1.7132353063402548</v>
      </c>
      <c r="BV12" s="50">
        <f t="shared" si="28"/>
        <v>0</v>
      </c>
      <c r="BW12" s="50">
        <f t="shared" si="29"/>
        <v>0.73359745175650215</v>
      </c>
      <c r="BX12" s="50">
        <f t="shared" si="30"/>
        <v>0.32480797100325798</v>
      </c>
      <c r="BY12" s="50">
        <f t="shared" si="31"/>
        <v>1.1878751346324636</v>
      </c>
      <c r="BZ12" s="50">
        <f t="shared" si="32"/>
        <v>0.3821308174264777</v>
      </c>
      <c r="CA12" s="50">
        <f t="shared" si="33"/>
        <v>0.93355825873750875</v>
      </c>
      <c r="CB12" s="50">
        <f t="shared" si="34"/>
        <v>0</v>
      </c>
      <c r="CC12" s="50">
        <f t="shared" si="35"/>
        <v>0</v>
      </c>
      <c r="CD12" s="76">
        <f t="shared" si="36"/>
        <v>3.5619696335562097</v>
      </c>
      <c r="CE12" s="50">
        <f t="shared" si="37"/>
        <v>2.246280557392224</v>
      </c>
      <c r="CF12" s="50">
        <f t="shared" si="38"/>
        <v>1.3156890761639866</v>
      </c>
      <c r="CG12" s="50">
        <f t="shared" si="39"/>
        <v>5.2752049398964651</v>
      </c>
      <c r="CH12" s="76">
        <f>Feedstock!$C$19/HHLO!$H11</f>
        <v>2.1330274687491517</v>
      </c>
      <c r="CI12" s="50">
        <f>Feedstock!$C$17/HHLO!$H11</f>
        <v>2.7029102844112711</v>
      </c>
      <c r="CJ12" s="50">
        <v>0</v>
      </c>
      <c r="CK12" s="50">
        <f>Feedstock!$C$21/HHLO!$H11</f>
        <v>0.49193139456933571</v>
      </c>
      <c r="CL12" s="50">
        <f>Feedstock!$C$23/HHLO!$H11</f>
        <v>0.10972934424027071</v>
      </c>
      <c r="CM12" s="50">
        <f>Feedstock!$C$25/HHLO!$H11</f>
        <v>2.7451780879934395E-2</v>
      </c>
      <c r="CN12" s="50">
        <v>0</v>
      </c>
      <c r="CO12" s="50">
        <v>0</v>
      </c>
      <c r="CP12" s="50">
        <v>0</v>
      </c>
      <c r="CQ12" s="50">
        <v>0</v>
      </c>
      <c r="CR12" s="76">
        <f>Feedstock!$C$26/HHLO!$H11</f>
        <v>0.62911251968954085</v>
      </c>
      <c r="CS12" s="50">
        <f>Feedstock!$C$27/HHLO!$H11</f>
        <v>0.62911251968954085</v>
      </c>
      <c r="CT12" s="71">
        <f>Feedstock!$C$28/HHLO!$H11</f>
        <v>0</v>
      </c>
      <c r="CU12" s="76">
        <f t="shared" si="58"/>
        <v>-2.1330274687491517</v>
      </c>
      <c r="CV12" s="50">
        <f t="shared" si="59"/>
        <v>-0.98967497807101634</v>
      </c>
      <c r="CW12" s="50">
        <f t="shared" si="59"/>
        <v>0</v>
      </c>
      <c r="CX12" s="50">
        <f t="shared" si="59"/>
        <v>0.24166605718716644</v>
      </c>
      <c r="CY12" s="50">
        <f t="shared" si="59"/>
        <v>0.21507862676298728</v>
      </c>
      <c r="CZ12" s="50">
        <f t="shared" si="59"/>
        <v>1.1604233537525293</v>
      </c>
      <c r="DA12" s="50">
        <f t="shared" si="59"/>
        <v>0.3821308174264777</v>
      </c>
      <c r="DB12" s="50">
        <f t="shared" si="59"/>
        <v>0.93355825873750875</v>
      </c>
      <c r="DC12" s="50">
        <f t="shared" si="59"/>
        <v>0</v>
      </c>
      <c r="DD12" s="50">
        <f t="shared" si="59"/>
        <v>0</v>
      </c>
      <c r="DE12" s="76">
        <f t="shared" si="59"/>
        <v>2.9328571138666688</v>
      </c>
      <c r="DF12" s="50">
        <f t="shared" si="59"/>
        <v>1.6171680377026831</v>
      </c>
      <c r="DG12" s="71">
        <f t="shared" si="59"/>
        <v>1.3156890761639866</v>
      </c>
      <c r="DH12" s="159">
        <f t="shared" si="44"/>
        <v>-0.1615774462908775</v>
      </c>
      <c r="DI12" s="160">
        <f t="shared" si="45"/>
        <v>-7.4968165181889951E-2</v>
      </c>
      <c r="DJ12" s="160">
        <f t="shared" si="46"/>
        <v>0</v>
      </c>
      <c r="DK12" s="160">
        <f t="shared" si="47"/>
        <v>1.8306273570112944E-2</v>
      </c>
      <c r="DL12" s="160">
        <f t="shared" si="48"/>
        <v>1.6292268043079362E-2</v>
      </c>
      <c r="DM12" s="160">
        <f t="shared" si="49"/>
        <v>8.7902403913054997E-2</v>
      </c>
      <c r="DN12" s="160">
        <f t="shared" si="50"/>
        <v>2.894651969251175E-2</v>
      </c>
      <c r="DO12" s="160">
        <f t="shared" si="51"/>
        <v>7.0717307498633183E-2</v>
      </c>
      <c r="DP12" s="160">
        <f t="shared" si="52"/>
        <v>0</v>
      </c>
      <c r="DQ12" s="160">
        <f t="shared" si="53"/>
        <v>0</v>
      </c>
      <c r="DR12" s="159">
        <f t="shared" si="54"/>
        <v>0.22216477271739218</v>
      </c>
      <c r="DS12" s="160">
        <f t="shared" si="55"/>
        <v>0.12250094552624731</v>
      </c>
      <c r="DT12" s="160">
        <f t="shared" si="56"/>
        <v>9.9663827191144944E-2</v>
      </c>
      <c r="DU12" s="160">
        <f t="shared" si="20"/>
        <v>-1.4380838755375214E-2</v>
      </c>
      <c r="DV12" s="248">
        <f>IF(H12="NA","NA",Feedstock!$C$8/HHLO!H12)</f>
        <v>9.4512202752603329</v>
      </c>
      <c r="DW12" s="107" t="str">
        <f t="shared" si="7"/>
        <v>NA</v>
      </c>
      <c r="DX12" s="107" t="str">
        <f t="shared" si="8"/>
        <v>NA</v>
      </c>
      <c r="DY12" s="255" t="str">
        <f t="shared" si="57"/>
        <v>NA</v>
      </c>
      <c r="DZ12" s="256" t="str">
        <f t="shared" si="10"/>
        <v>NA</v>
      </c>
    </row>
    <row r="13" spans="1:130" s="261" customFormat="1">
      <c r="A13" s="158"/>
      <c r="B13" s="158">
        <v>1</v>
      </c>
      <c r="C13" s="76">
        <v>28.006944444445253</v>
      </c>
      <c r="D13" s="64">
        <f t="shared" si="60"/>
        <v>3.7604166666642413</v>
      </c>
      <c r="E13" s="78">
        <v>0.6</v>
      </c>
      <c r="F13" s="158">
        <v>0.2</v>
      </c>
      <c r="G13" s="65">
        <f t="shared" si="11"/>
        <v>6.2337662337615216E-2</v>
      </c>
      <c r="H13" s="63">
        <f>E13/G13</f>
        <v>9.625000000007276</v>
      </c>
      <c r="I13" s="77">
        <f>Feedstock!$C$13</f>
        <v>129.94999999999999</v>
      </c>
      <c r="J13" s="69">
        <f>Feedstock!$C$10</f>
        <v>87.549818540534474</v>
      </c>
      <c r="K13" s="66">
        <f t="shared" si="12"/>
        <v>13.501298701288494</v>
      </c>
      <c r="L13" s="66">
        <f t="shared" si="13"/>
        <v>9.0960850431655373</v>
      </c>
      <c r="M13" s="162">
        <v>5.65</v>
      </c>
      <c r="N13" s="157">
        <v>15</v>
      </c>
      <c r="O13" s="157">
        <v>2</v>
      </c>
      <c r="P13" s="157">
        <v>0</v>
      </c>
      <c r="Q13" s="157">
        <v>1</v>
      </c>
      <c r="R13" s="157">
        <v>5.9</v>
      </c>
      <c r="S13" s="159">
        <f t="shared" si="14"/>
        <v>-4.0747028862478663E-2</v>
      </c>
      <c r="T13" s="66">
        <f t="shared" si="15"/>
        <v>13.296398891975334</v>
      </c>
      <c r="U13" s="71">
        <f t="shared" si="0"/>
        <v>3.8846815752107404</v>
      </c>
      <c r="V13" s="70">
        <v>14.11</v>
      </c>
      <c r="W13" s="78">
        <v>61.615543097772594</v>
      </c>
      <c r="X13" s="78">
        <v>42.659585848795984</v>
      </c>
      <c r="Y13" s="78">
        <v>112.72</v>
      </c>
      <c r="Z13" s="157">
        <v>69.94</v>
      </c>
      <c r="AA13" s="163">
        <f t="shared" si="16"/>
        <v>42.78</v>
      </c>
      <c r="AB13" s="69">
        <v>0</v>
      </c>
      <c r="AC13" s="69">
        <v>0</v>
      </c>
      <c r="AD13" s="69">
        <v>7.6120275485299551</v>
      </c>
      <c r="AE13" s="69">
        <v>0</v>
      </c>
      <c r="AF13" s="69">
        <v>8.7600933709596411</v>
      </c>
      <c r="AG13" s="69">
        <v>3.0530551910438462</v>
      </c>
      <c r="AH13" s="69">
        <v>4.7828066452011209</v>
      </c>
      <c r="AI13" s="69">
        <v>1.9626098187188195</v>
      </c>
      <c r="AJ13" s="69">
        <v>5.35766299265177</v>
      </c>
      <c r="AK13" s="69">
        <v>2.0759287504935033E-2</v>
      </c>
      <c r="AL13" s="50">
        <v>3.1792080639328889E-2</v>
      </c>
      <c r="AM13" s="290">
        <v>1529.4769392802318</v>
      </c>
      <c r="AN13" s="66">
        <v>0</v>
      </c>
      <c r="AO13" s="66">
        <v>75.583440685468162</v>
      </c>
      <c r="AP13" s="66">
        <v>24.416559314531835</v>
      </c>
      <c r="AQ13" s="75">
        <f>AM13/E13/D13/1000</f>
        <v>0.67788451602491673</v>
      </c>
      <c r="AR13" s="75">
        <f t="shared" si="61"/>
        <v>0</v>
      </c>
      <c r="AS13" s="75">
        <f t="shared" si="61"/>
        <v>0.51236844108566582</v>
      </c>
      <c r="AT13" s="65">
        <f t="shared" si="61"/>
        <v>0.16551607493925086</v>
      </c>
      <c r="AU13" s="76">
        <f>IF(AC13="NA","NA",AC13*'Read me'!$U$30)</f>
        <v>0</v>
      </c>
      <c r="AV13" s="50">
        <f>IF(AD13="NA","NA",AD13*'Read me'!$U$31)</f>
        <v>15.885970536062514</v>
      </c>
      <c r="AW13" s="50">
        <f>IF(AE13="NA","NA",AE13*'Read me'!$U$21)</f>
        <v>0</v>
      </c>
      <c r="AX13" s="50">
        <f>IF(AF13="NA","NA",AF13*'Read me'!$U$22)</f>
        <v>9.3440995956902846</v>
      </c>
      <c r="AY13" s="50">
        <f>IF(AG13="NA","NA",AG13*'Read me'!$U$23)</f>
        <v>4.6208402891474432</v>
      </c>
      <c r="AZ13" s="50">
        <f>IF(AH13="NA","NA",AH13*'Read me'!$U$24)</f>
        <v>8.6960120821838576</v>
      </c>
      <c r="BA13" s="50">
        <f>IF(AI13="NA","NA",AI13*'Read me'!$U$25)</f>
        <v>4.002184728367788</v>
      </c>
      <c r="BB13" s="50">
        <f>IF(AJ13="NA","NA",AJ13*'Read me'!$U$26)</f>
        <v>11.823807983783217</v>
      </c>
      <c r="BC13" s="50">
        <f>IF(AK13="NA","NA",AK13*'Read me'!$U$27)</f>
        <v>4.854479539615577E-2</v>
      </c>
      <c r="BD13" s="50">
        <f>IF(AL13="NA","NA",AL13*'Read me'!$U$28)</f>
        <v>7.7713974896137281E-2</v>
      </c>
      <c r="BE13" s="76">
        <f t="shared" si="17"/>
        <v>38.613203449464876</v>
      </c>
      <c r="BF13" s="50">
        <f t="shared" si="21"/>
        <v>22.660951967021585</v>
      </c>
      <c r="BG13" s="50">
        <f t="shared" si="22"/>
        <v>15.952251482443298</v>
      </c>
      <c r="BH13" s="50">
        <f t="shared" si="23"/>
        <v>54.499173985527392</v>
      </c>
      <c r="BI13" s="238">
        <f>IF(Y13="NA","NA",Feedstock!$C$13-Y13)</f>
        <v>17.22999999999999</v>
      </c>
      <c r="BJ13" s="50">
        <f t="shared" si="24"/>
        <v>58.220826014472607</v>
      </c>
      <c r="BK13" s="50">
        <f t="shared" si="1"/>
        <v>0.41938571747231546</v>
      </c>
      <c r="BL13" s="50">
        <f t="shared" si="25"/>
        <v>15.440826014472606</v>
      </c>
      <c r="BM13" s="76">
        <f t="shared" si="2"/>
        <v>0.24199234357541449</v>
      </c>
      <c r="BN13" s="50">
        <f t="shared" si="3"/>
        <v>0.11966995422161694</v>
      </c>
      <c r="BO13" s="50">
        <f t="shared" si="4"/>
        <v>0.22520825275646411</v>
      </c>
      <c r="BP13" s="50">
        <f t="shared" si="5"/>
        <v>0.10364808849920099</v>
      </c>
      <c r="BQ13" s="50">
        <f t="shared" si="6"/>
        <v>0.30621152682288211</v>
      </c>
      <c r="BR13" s="50">
        <f t="shared" si="18"/>
        <v>0.58687055055349557</v>
      </c>
      <c r="BS13" s="50">
        <f t="shared" si="19"/>
        <v>0.41312944944650465</v>
      </c>
      <c r="BT13" s="76">
        <f t="shared" si="26"/>
        <v>0</v>
      </c>
      <c r="BU13" s="50">
        <f t="shared" si="27"/>
        <v>1.4081746735576961</v>
      </c>
      <c r="BV13" s="50">
        <f t="shared" si="28"/>
        <v>0</v>
      </c>
      <c r="BW13" s="50">
        <f t="shared" si="29"/>
        <v>0.82828583673762313</v>
      </c>
      <c r="BX13" s="50">
        <f t="shared" si="30"/>
        <v>0.40960357133743364</v>
      </c>
      <c r="BY13" s="50">
        <f t="shared" si="31"/>
        <v>0.77083763609435707</v>
      </c>
      <c r="BZ13" s="50">
        <f t="shared" si="32"/>
        <v>0.35476429725166708</v>
      </c>
      <c r="CA13" s="50">
        <f t="shared" si="33"/>
        <v>1.0480937824966952</v>
      </c>
      <c r="CB13" s="50">
        <f t="shared" si="34"/>
        <v>4.3031397581107661E-3</v>
      </c>
      <c r="CC13" s="50">
        <f t="shared" si="35"/>
        <v>6.8887733979999914E-3</v>
      </c>
      <c r="CD13" s="76">
        <f t="shared" si="36"/>
        <v>3.4227770370738861</v>
      </c>
      <c r="CE13" s="50">
        <f t="shared" si="37"/>
        <v>2.0087270441694138</v>
      </c>
      <c r="CF13" s="50">
        <f t="shared" si="38"/>
        <v>1.414049992904473</v>
      </c>
      <c r="CG13" s="50">
        <f t="shared" si="39"/>
        <v>4.8309517106315827</v>
      </c>
      <c r="CH13" s="76">
        <f>Feedstock!$C$19/HHLO!$H12</f>
        <v>1.8612289547269203</v>
      </c>
      <c r="CI13" s="50">
        <f>Feedstock!$C$17/HHLO!$H12</f>
        <v>2.3584951235182885</v>
      </c>
      <c r="CJ13" s="50">
        <v>0</v>
      </c>
      <c r="CK13" s="50">
        <f>Feedstock!$C$21/HHLO!$H12</f>
        <v>0.42924761576022485</v>
      </c>
      <c r="CL13" s="50">
        <f>Feedstock!$C$23/HHLO!$H12</f>
        <v>9.5747211733262255E-2</v>
      </c>
      <c r="CM13" s="50">
        <f>Feedstock!$C$25/HHLO!$H12</f>
        <v>2.3953770019902874E-2</v>
      </c>
      <c r="CN13" s="50">
        <v>0</v>
      </c>
      <c r="CO13" s="50">
        <v>0</v>
      </c>
      <c r="CP13" s="50">
        <v>0</v>
      </c>
      <c r="CQ13" s="50">
        <v>0</v>
      </c>
      <c r="CR13" s="76">
        <f>Feedstock!$C$26/HHLO!$H12</f>
        <v>0.54894859751338998</v>
      </c>
      <c r="CS13" s="50">
        <f>Feedstock!$C$27/HHLO!$H12</f>
        <v>0.54894859751338998</v>
      </c>
      <c r="CT13" s="71">
        <f>Feedstock!$C$28/HHLO!$H12</f>
        <v>0</v>
      </c>
      <c r="CU13" s="76">
        <f t="shared" si="58"/>
        <v>-1.8612289547269203</v>
      </c>
      <c r="CV13" s="50">
        <f t="shared" si="59"/>
        <v>-0.95032044996059239</v>
      </c>
      <c r="CW13" s="50">
        <f t="shared" si="59"/>
        <v>0</v>
      </c>
      <c r="CX13" s="50">
        <f t="shared" si="59"/>
        <v>0.39903822097739827</v>
      </c>
      <c r="CY13" s="50">
        <f t="shared" si="59"/>
        <v>0.31385635960417135</v>
      </c>
      <c r="CZ13" s="50">
        <f t="shared" si="59"/>
        <v>0.74688386607445423</v>
      </c>
      <c r="DA13" s="50">
        <f t="shared" si="59"/>
        <v>0.35476429725166708</v>
      </c>
      <c r="DB13" s="50">
        <f t="shared" si="59"/>
        <v>1.0480937824966952</v>
      </c>
      <c r="DC13" s="50">
        <f t="shared" si="59"/>
        <v>4.3031397581107661E-3</v>
      </c>
      <c r="DD13" s="50">
        <f t="shared" si="59"/>
        <v>6.8887733979999914E-3</v>
      </c>
      <c r="DE13" s="76">
        <f t="shared" si="59"/>
        <v>2.8738284395604961</v>
      </c>
      <c r="DF13" s="50">
        <f t="shared" si="59"/>
        <v>1.4597784466560237</v>
      </c>
      <c r="DG13" s="71">
        <f t="shared" si="59"/>
        <v>1.414049992904473</v>
      </c>
      <c r="DH13" s="159">
        <f t="shared" si="44"/>
        <v>-0.16157744629087747</v>
      </c>
      <c r="DI13" s="160">
        <f t="shared" si="45"/>
        <v>-8.2499442678807378E-2</v>
      </c>
      <c r="DJ13" s="160">
        <f t="shared" si="46"/>
        <v>0</v>
      </c>
      <c r="DK13" s="160">
        <f t="shared" si="47"/>
        <v>3.4641400003065571E-2</v>
      </c>
      <c r="DL13" s="160">
        <f t="shared" si="48"/>
        <v>2.7246572195323393E-2</v>
      </c>
      <c r="DM13" s="160">
        <f t="shared" si="49"/>
        <v>6.4838658054228573E-2</v>
      </c>
      <c r="DN13" s="160">
        <f t="shared" si="50"/>
        <v>3.0797881711179597E-2</v>
      </c>
      <c r="DO13" s="160">
        <f t="shared" si="51"/>
        <v>9.0987364246119418E-2</v>
      </c>
      <c r="DP13" s="160">
        <f t="shared" si="52"/>
        <v>3.7356518196349193E-4</v>
      </c>
      <c r="DQ13" s="160">
        <f t="shared" si="53"/>
        <v>5.9802981836196449E-4</v>
      </c>
      <c r="DR13" s="159">
        <f t="shared" si="54"/>
        <v>0.24948347121024195</v>
      </c>
      <c r="DS13" s="160">
        <f t="shared" si="55"/>
        <v>0.12672663025261754</v>
      </c>
      <c r="DT13" s="160">
        <f t="shared" si="56"/>
        <v>0.12275684095762446</v>
      </c>
      <c r="DU13" s="160">
        <f t="shared" si="20"/>
        <v>5.4065822405571541E-3</v>
      </c>
      <c r="DV13" s="248">
        <f>IF(H13="NA","NA",Feedstock!$C$8/HHLO!H13)</f>
        <v>11.077566621312339</v>
      </c>
      <c r="DW13" s="75">
        <f t="shared" si="7"/>
        <v>5.4617655931578799</v>
      </c>
      <c r="DX13" s="75">
        <f t="shared" si="8"/>
        <v>3.7814591334137173</v>
      </c>
      <c r="DY13" s="267">
        <f t="shared" si="57"/>
        <v>0.42211000970375373</v>
      </c>
      <c r="DZ13" s="256">
        <f t="shared" si="10"/>
        <v>0.5127393002071714</v>
      </c>
    </row>
    <row r="14" spans="1:130" s="261" customFormat="1">
      <c r="A14" s="157"/>
      <c r="B14" s="157">
        <v>1</v>
      </c>
      <c r="C14" s="76">
        <v>31.215277777781012</v>
      </c>
      <c r="D14" s="64">
        <f t="shared" si="60"/>
        <v>3.2083333333357587</v>
      </c>
      <c r="E14" s="66">
        <v>0.6</v>
      </c>
      <c r="F14" s="158">
        <v>0.2</v>
      </c>
      <c r="G14" s="65">
        <f t="shared" si="11"/>
        <v>5.4278175650254973E-2</v>
      </c>
      <c r="H14" s="63">
        <f>E14/G14</f>
        <v>11.054166666656959</v>
      </c>
      <c r="I14" s="77">
        <f>Feedstock!$C$13</f>
        <v>129.94999999999999</v>
      </c>
      <c r="J14" s="69">
        <f>Feedstock!$C$10</f>
        <v>87.549818540534474</v>
      </c>
      <c r="K14" s="66">
        <f t="shared" ref="K14" si="62">I14/$E14*$G14</f>
        <v>11.755748209584388</v>
      </c>
      <c r="L14" s="66">
        <f>J14/$E14*$G14</f>
        <v>7.9200740481517995</v>
      </c>
      <c r="M14" s="162">
        <v>5.72</v>
      </c>
      <c r="N14" s="157">
        <v>15</v>
      </c>
      <c r="O14" s="157">
        <v>2</v>
      </c>
      <c r="P14" s="157">
        <v>0</v>
      </c>
      <c r="Q14" s="157">
        <v>1</v>
      </c>
      <c r="R14" s="157">
        <v>5.88</v>
      </c>
      <c r="S14" s="159">
        <f t="shared" si="14"/>
        <v>-3.0508474576271288E-2</v>
      </c>
      <c r="T14" s="66">
        <f t="shared" si="15"/>
        <v>15.584415584403803</v>
      </c>
      <c r="U14" s="71">
        <f t="shared" si="0"/>
        <v>3.1988401574522487</v>
      </c>
      <c r="V14" s="70">
        <v>14.981999999999999</v>
      </c>
      <c r="W14" s="78" t="s">
        <v>88</v>
      </c>
      <c r="X14" s="78" t="s">
        <v>88</v>
      </c>
      <c r="Y14" s="78" t="s">
        <v>88</v>
      </c>
      <c r="Z14" s="157" t="s">
        <v>88</v>
      </c>
      <c r="AA14" s="163" t="str">
        <f t="shared" si="16"/>
        <v>NA</v>
      </c>
      <c r="AB14" s="50">
        <v>0</v>
      </c>
      <c r="AC14" s="50">
        <v>0</v>
      </c>
      <c r="AD14" s="50">
        <v>11.546375920393716</v>
      </c>
      <c r="AE14" s="50">
        <v>0</v>
      </c>
      <c r="AF14" s="50">
        <v>9.5795413124455777</v>
      </c>
      <c r="AG14" s="50">
        <v>6.5577413637143556</v>
      </c>
      <c r="AH14" s="50">
        <v>5.0024181972155688</v>
      </c>
      <c r="AI14" s="50">
        <v>1.950834012927505</v>
      </c>
      <c r="AJ14" s="50">
        <v>6.1725945194712128</v>
      </c>
      <c r="AK14" s="50">
        <v>2.2593390812278083E-2</v>
      </c>
      <c r="AL14" s="50">
        <v>0</v>
      </c>
      <c r="AM14" s="290">
        <v>1208.4756063448744</v>
      </c>
      <c r="AN14" s="66">
        <v>0</v>
      </c>
      <c r="AO14" s="66">
        <v>73.547845885102959</v>
      </c>
      <c r="AP14" s="66">
        <v>26.452154114897041</v>
      </c>
      <c r="AQ14" s="75">
        <f>AM14/E14/D14/1000</f>
        <v>0.62777953576309664</v>
      </c>
      <c r="AR14" s="75">
        <f t="shared" si="61"/>
        <v>0</v>
      </c>
      <c r="AS14" s="75">
        <f t="shared" si="61"/>
        <v>0.46171832546125713</v>
      </c>
      <c r="AT14" s="65">
        <f t="shared" si="61"/>
        <v>0.16606121030183948</v>
      </c>
      <c r="AU14" s="76">
        <f>IF(AC14="NA","NA",AC14*'Read me'!$U$30)</f>
        <v>0</v>
      </c>
      <c r="AV14" s="50">
        <f>IF(AD14="NA","NA",AD14*'Read me'!$U$31)</f>
        <v>24.096784529517318</v>
      </c>
      <c r="AW14" s="50">
        <f>IF(AE14="NA","NA",AE14*'Read me'!$U$21)</f>
        <v>0</v>
      </c>
      <c r="AX14" s="50">
        <f>IF(AF14="NA","NA",AF14*'Read me'!$U$22)</f>
        <v>10.218177399941949</v>
      </c>
      <c r="AY14" s="50">
        <f>IF(AG14="NA","NA",AG14*'Read me'!$U$23)</f>
        <v>9.9252301721082148</v>
      </c>
      <c r="AZ14" s="50">
        <f>IF(AH14="NA","NA",AH14*'Read me'!$U$24)</f>
        <v>9.0953058131192162</v>
      </c>
      <c r="BA14" s="50">
        <f>IF(AI14="NA","NA",AI14*'Read me'!$U$25)</f>
        <v>3.9781713204796176</v>
      </c>
      <c r="BB14" s="50">
        <f>IF(AJ14="NA","NA",AJ14*'Read me'!$U$26)</f>
        <v>13.622277560212332</v>
      </c>
      <c r="BC14" s="50">
        <f>IF(AK14="NA","NA",AK14*'Read me'!$U$27)</f>
        <v>5.2833775437942598E-2</v>
      </c>
      <c r="BD14" s="50">
        <f>IF(AL14="NA","NA",AL14*'Read me'!$U$28)</f>
        <v>0</v>
      </c>
      <c r="BE14" s="76">
        <f t="shared" si="17"/>
        <v>46.891996041299272</v>
      </c>
      <c r="BF14" s="50">
        <f t="shared" si="21"/>
        <v>29.238713385169383</v>
      </c>
      <c r="BG14" s="50">
        <f t="shared" si="22"/>
        <v>17.653282656129893</v>
      </c>
      <c r="BH14" s="50">
        <f t="shared" si="23"/>
        <v>70.988780570816587</v>
      </c>
      <c r="BI14" s="238" t="str">
        <f>IF(Y14="NA","NA",Feedstock!$C$13-Y14)</f>
        <v>NA</v>
      </c>
      <c r="BJ14" s="50" t="str">
        <f t="shared" si="24"/>
        <v>NA</v>
      </c>
      <c r="BK14" s="50">
        <f t="shared" si="1"/>
        <v>0.54627764964075876</v>
      </c>
      <c r="BL14" s="50" t="str">
        <f t="shared" si="25"/>
        <v>NA</v>
      </c>
      <c r="BM14" s="76">
        <f t="shared" si="2"/>
        <v>0.21790877468603542</v>
      </c>
      <c r="BN14" s="50">
        <f t="shared" si="3"/>
        <v>0.21166149897664302</v>
      </c>
      <c r="BO14" s="50">
        <f t="shared" si="4"/>
        <v>0.19396286319543085</v>
      </c>
      <c r="BP14" s="50">
        <f t="shared" si="5"/>
        <v>8.4836894487833603E-2</v>
      </c>
      <c r="BQ14" s="50">
        <f t="shared" si="6"/>
        <v>0.29050325663711901</v>
      </c>
      <c r="BR14" s="50">
        <f t="shared" si="18"/>
        <v>0.6235331368581094</v>
      </c>
      <c r="BS14" s="71">
        <f t="shared" si="19"/>
        <v>0.37646686314189065</v>
      </c>
      <c r="BT14" s="76">
        <f t="shared" si="26"/>
        <v>0</v>
      </c>
      <c r="BU14" s="50">
        <f t="shared" si="27"/>
        <v>2.5035620290388678</v>
      </c>
      <c r="BV14" s="50">
        <f t="shared" si="28"/>
        <v>0</v>
      </c>
      <c r="BW14" s="50">
        <f t="shared" si="29"/>
        <v>1.061628820772387</v>
      </c>
      <c r="BX14" s="50">
        <f t="shared" si="30"/>
        <v>1.0311927451533207</v>
      </c>
      <c r="BY14" s="50">
        <f t="shared" si="31"/>
        <v>0.94496683772595746</v>
      </c>
      <c r="BZ14" s="50">
        <f t="shared" si="32"/>
        <v>0.41331650082873872</v>
      </c>
      <c r="CA14" s="50">
        <f t="shared" si="33"/>
        <v>1.4153015646963152</v>
      </c>
      <c r="CB14" s="50">
        <f t="shared" si="34"/>
        <v>5.4892234221197564E-3</v>
      </c>
      <c r="CC14" s="50">
        <f t="shared" si="35"/>
        <v>0</v>
      </c>
      <c r="CD14" s="76">
        <f t="shared" si="36"/>
        <v>4.871895692598839</v>
      </c>
      <c r="CE14" s="50">
        <f t="shared" si="37"/>
        <v>3.0377884036516654</v>
      </c>
      <c r="CF14" s="50">
        <f t="shared" si="38"/>
        <v>1.8341072889471737</v>
      </c>
      <c r="CG14" s="50">
        <f t="shared" si="39"/>
        <v>7.375457721637706</v>
      </c>
      <c r="CH14" s="76">
        <f>Feedstock!$C$19/HHLO!$H13</f>
        <v>2.1815053657645356</v>
      </c>
      <c r="CI14" s="50">
        <f>Feedstock!$C$17/HHLO!$H13</f>
        <v>2.764340063600355</v>
      </c>
      <c r="CJ14" s="50">
        <v>0</v>
      </c>
      <c r="CK14" s="50">
        <f>Feedstock!$C$21/HHLO!$H13</f>
        <v>0.50311165353644183</v>
      </c>
      <c r="CL14" s="50">
        <f>Feedstock!$C$23/HHLO!$H13</f>
        <v>0.11222319297291965</v>
      </c>
      <c r="CM14" s="50">
        <f>Feedstock!$C$25/HHLO!$H13</f>
        <v>2.8075684990820856E-2</v>
      </c>
      <c r="CN14" s="50">
        <v>0</v>
      </c>
      <c r="CO14" s="50">
        <v>0</v>
      </c>
      <c r="CP14" s="50">
        <v>0</v>
      </c>
      <c r="CQ14" s="50">
        <v>0</v>
      </c>
      <c r="CR14" s="76">
        <f>Feedstock!$C$26/HHLO!$H13</f>
        <v>0.64341053150018235</v>
      </c>
      <c r="CS14" s="50">
        <f>Feedstock!$C$27/HHLO!$H13</f>
        <v>0.64341053150018235</v>
      </c>
      <c r="CT14" s="71">
        <f>Feedstock!$C$28/HHLO!$H13</f>
        <v>0</v>
      </c>
      <c r="CU14" s="76">
        <f t="shared" si="58"/>
        <v>-2.1815053657645356</v>
      </c>
      <c r="CV14" s="50">
        <f t="shared" si="59"/>
        <v>-0.26077803456148718</v>
      </c>
      <c r="CW14" s="50">
        <f t="shared" si="59"/>
        <v>0</v>
      </c>
      <c r="CX14" s="50">
        <f t="shared" si="59"/>
        <v>0.55851716723594513</v>
      </c>
      <c r="CY14" s="50">
        <f t="shared" si="59"/>
        <v>0.91896955218040111</v>
      </c>
      <c r="CZ14" s="50">
        <f t="shared" si="59"/>
        <v>0.91689115273513666</v>
      </c>
      <c r="DA14" s="50">
        <f t="shared" si="59"/>
        <v>0.41331650082873872</v>
      </c>
      <c r="DB14" s="50">
        <f t="shared" si="59"/>
        <v>1.4153015646963152</v>
      </c>
      <c r="DC14" s="50">
        <f t="shared" si="59"/>
        <v>5.4892234221197564E-3</v>
      </c>
      <c r="DD14" s="50">
        <f t="shared" si="59"/>
        <v>0</v>
      </c>
      <c r="DE14" s="76">
        <f t="shared" si="59"/>
        <v>4.2284851610986571</v>
      </c>
      <c r="DF14" s="50">
        <f t="shared" si="59"/>
        <v>2.394377872151483</v>
      </c>
      <c r="DG14" s="71">
        <f t="shared" si="59"/>
        <v>1.8341072889471737</v>
      </c>
      <c r="DH14" s="159">
        <f t="shared" si="44"/>
        <v>-0.16157744629087747</v>
      </c>
      <c r="DI14" s="160">
        <f t="shared" si="45"/>
        <v>-1.9315033340948147E-2</v>
      </c>
      <c r="DJ14" s="160">
        <f t="shared" si="46"/>
        <v>0</v>
      </c>
      <c r="DK14" s="160">
        <f t="shared" si="47"/>
        <v>4.1367662444401973E-2</v>
      </c>
      <c r="DL14" s="160">
        <f t="shared" si="48"/>
        <v>6.8065270794482866E-2</v>
      </c>
      <c r="DM14" s="160">
        <f t="shared" si="49"/>
        <v>6.7911330089129376E-2</v>
      </c>
      <c r="DN14" s="160">
        <f t="shared" si="50"/>
        <v>3.0613092116041692E-2</v>
      </c>
      <c r="DO14" s="160">
        <f t="shared" si="51"/>
        <v>0.10482706856646658</v>
      </c>
      <c r="DP14" s="160">
        <f t="shared" si="52"/>
        <v>4.0657003030352134E-4</v>
      </c>
      <c r="DQ14" s="160">
        <f t="shared" si="53"/>
        <v>0</v>
      </c>
      <c r="DR14" s="159">
        <f t="shared" si="54"/>
        <v>0.31319099404082607</v>
      </c>
      <c r="DS14" s="160">
        <f t="shared" si="55"/>
        <v>0.1773442633280142</v>
      </c>
      <c r="DT14" s="160">
        <f t="shared" si="56"/>
        <v>0.13584673071281178</v>
      </c>
      <c r="DU14" s="160">
        <f t="shared" si="20"/>
        <v>0.1322985144090004</v>
      </c>
      <c r="DV14" s="248">
        <f>IF(H14="NA","NA",Feedstock!$C$8/HHLO!H14)</f>
        <v>9.6453746307098829</v>
      </c>
      <c r="DW14" s="75" t="str">
        <f t="shared" si="7"/>
        <v>NA</v>
      </c>
      <c r="DX14" s="75" t="str">
        <f t="shared" si="8"/>
        <v>NA</v>
      </c>
      <c r="DY14" s="267" t="str">
        <f t="shared" si="57"/>
        <v>NA</v>
      </c>
      <c r="DZ14" s="256" t="str">
        <f t="shared" si="10"/>
        <v>NA</v>
      </c>
    </row>
    <row r="15" spans="1:130" s="261" customFormat="1">
      <c r="A15" s="57"/>
      <c r="B15" s="57">
        <v>1</v>
      </c>
      <c r="C15" s="213">
        <v>34.9</v>
      </c>
      <c r="D15" s="64">
        <f t="shared" si="60"/>
        <v>3.684722222218987</v>
      </c>
      <c r="E15" s="57" t="s">
        <v>88</v>
      </c>
      <c r="F15" s="57" t="s">
        <v>88</v>
      </c>
      <c r="G15" s="210" t="s">
        <v>88</v>
      </c>
      <c r="H15" s="67" t="s">
        <v>88</v>
      </c>
      <c r="I15" s="281" t="s">
        <v>88</v>
      </c>
      <c r="J15" s="281" t="s">
        <v>88</v>
      </c>
      <c r="K15" s="281" t="s">
        <v>88</v>
      </c>
      <c r="L15" s="281" t="s">
        <v>88</v>
      </c>
      <c r="M15" s="68" t="s">
        <v>88</v>
      </c>
      <c r="N15" s="57" t="s">
        <v>88</v>
      </c>
      <c r="O15" s="57" t="s">
        <v>88</v>
      </c>
      <c r="P15" s="57" t="s">
        <v>88</v>
      </c>
      <c r="Q15" s="57" t="s">
        <v>88</v>
      </c>
      <c r="R15" s="57" t="s">
        <v>88</v>
      </c>
      <c r="S15" s="68" t="s">
        <v>88</v>
      </c>
      <c r="T15" s="57" t="s">
        <v>88</v>
      </c>
      <c r="U15" s="74" t="s">
        <v>88</v>
      </c>
      <c r="V15" s="212" t="s">
        <v>88</v>
      </c>
      <c r="W15" s="67" t="s">
        <v>88</v>
      </c>
      <c r="X15" s="73" t="s">
        <v>88</v>
      </c>
      <c r="Y15" s="73" t="s">
        <v>88</v>
      </c>
      <c r="Z15" s="57" t="s">
        <v>88</v>
      </c>
      <c r="AA15" s="211" t="str">
        <f t="shared" si="16"/>
        <v>NA</v>
      </c>
      <c r="AB15" s="72" t="s">
        <v>88</v>
      </c>
      <c r="AC15" s="72" t="s">
        <v>88</v>
      </c>
      <c r="AD15" s="72" t="s">
        <v>88</v>
      </c>
      <c r="AE15" s="72" t="s">
        <v>88</v>
      </c>
      <c r="AF15" s="72" t="s">
        <v>88</v>
      </c>
      <c r="AG15" s="72" t="s">
        <v>88</v>
      </c>
      <c r="AH15" s="72" t="s">
        <v>88</v>
      </c>
      <c r="AI15" s="72" t="s">
        <v>88</v>
      </c>
      <c r="AJ15" s="72" t="s">
        <v>88</v>
      </c>
      <c r="AK15" s="72" t="s">
        <v>88</v>
      </c>
      <c r="AL15" s="72" t="s">
        <v>88</v>
      </c>
      <c r="AM15" s="292" t="s">
        <v>88</v>
      </c>
      <c r="AN15" s="57" t="s">
        <v>88</v>
      </c>
      <c r="AO15" s="57" t="s">
        <v>88</v>
      </c>
      <c r="AP15" s="57" t="s">
        <v>88</v>
      </c>
      <c r="AQ15" s="57" t="s">
        <v>88</v>
      </c>
      <c r="AR15" s="57" t="s">
        <v>88</v>
      </c>
      <c r="AS15" s="57" t="s">
        <v>88</v>
      </c>
      <c r="AT15" s="211" t="s">
        <v>88</v>
      </c>
      <c r="AU15" s="213" t="s">
        <v>88</v>
      </c>
      <c r="AV15" s="72" t="s">
        <v>88</v>
      </c>
      <c r="AW15" s="72" t="s">
        <v>88</v>
      </c>
      <c r="AX15" s="72" t="s">
        <v>88</v>
      </c>
      <c r="AY15" s="72" t="s">
        <v>88</v>
      </c>
      <c r="AZ15" s="72" t="s">
        <v>88</v>
      </c>
      <c r="BA15" s="72" t="s">
        <v>88</v>
      </c>
      <c r="BB15" s="72" t="s">
        <v>88</v>
      </c>
      <c r="BC15" s="72" t="s">
        <v>88</v>
      </c>
      <c r="BD15" s="72" t="s">
        <v>88</v>
      </c>
      <c r="BE15" s="213" t="s">
        <v>88</v>
      </c>
      <c r="BF15" s="72" t="s">
        <v>88</v>
      </c>
      <c r="BG15" s="72" t="s">
        <v>88</v>
      </c>
      <c r="BH15" s="72" t="s">
        <v>88</v>
      </c>
      <c r="BI15" s="239" t="str">
        <f>IF(Y15="NA","NA",Feedstock!$C$13-Y15)</f>
        <v>NA</v>
      </c>
      <c r="BJ15" s="72" t="str">
        <f t="shared" si="24"/>
        <v>NA</v>
      </c>
      <c r="BK15" s="72" t="str">
        <f t="shared" si="1"/>
        <v>NA</v>
      </c>
      <c r="BL15" s="72" t="str">
        <f t="shared" si="25"/>
        <v>NA</v>
      </c>
      <c r="BM15" s="213" t="str">
        <f t="shared" si="2"/>
        <v>NA</v>
      </c>
      <c r="BN15" s="72" t="str">
        <f t="shared" si="3"/>
        <v>NA</v>
      </c>
      <c r="BO15" s="72" t="str">
        <f t="shared" si="4"/>
        <v>NA</v>
      </c>
      <c r="BP15" s="72" t="str">
        <f t="shared" si="5"/>
        <v>NA</v>
      </c>
      <c r="BQ15" s="57" t="str">
        <f t="shared" si="6"/>
        <v>NA</v>
      </c>
      <c r="BR15" s="72" t="s">
        <v>88</v>
      </c>
      <c r="BS15" s="72" t="s">
        <v>88</v>
      </c>
      <c r="BT15" s="68" t="s">
        <v>88</v>
      </c>
      <c r="BU15" s="57" t="s">
        <v>88</v>
      </c>
      <c r="BV15" s="57" t="s">
        <v>88</v>
      </c>
      <c r="BW15" s="57" t="s">
        <v>88</v>
      </c>
      <c r="BX15" s="57" t="s">
        <v>88</v>
      </c>
      <c r="BY15" s="57" t="s">
        <v>88</v>
      </c>
      <c r="BZ15" s="57" t="s">
        <v>88</v>
      </c>
      <c r="CA15" s="57" t="s">
        <v>88</v>
      </c>
      <c r="CB15" s="57" t="s">
        <v>88</v>
      </c>
      <c r="CC15" s="57" t="s">
        <v>88</v>
      </c>
      <c r="CD15" s="68" t="s">
        <v>88</v>
      </c>
      <c r="CE15" s="57" t="s">
        <v>88</v>
      </c>
      <c r="CF15" s="57" t="s">
        <v>88</v>
      </c>
      <c r="CG15" s="57" t="s">
        <v>88</v>
      </c>
      <c r="CH15" s="68" t="s">
        <v>88</v>
      </c>
      <c r="CI15" s="57" t="s">
        <v>88</v>
      </c>
      <c r="CJ15" s="57" t="s">
        <v>88</v>
      </c>
      <c r="CK15" s="57" t="s">
        <v>88</v>
      </c>
      <c r="CL15" s="57" t="s">
        <v>88</v>
      </c>
      <c r="CM15" s="57" t="s">
        <v>88</v>
      </c>
      <c r="CN15" s="57" t="s">
        <v>88</v>
      </c>
      <c r="CO15" s="57" t="s">
        <v>88</v>
      </c>
      <c r="CP15" s="57" t="s">
        <v>88</v>
      </c>
      <c r="CQ15" s="57" t="s">
        <v>88</v>
      </c>
      <c r="CR15" s="68" t="s">
        <v>88</v>
      </c>
      <c r="CS15" s="57" t="s">
        <v>88</v>
      </c>
      <c r="CT15" s="211" t="s">
        <v>88</v>
      </c>
      <c r="CU15" s="68" t="s">
        <v>88</v>
      </c>
      <c r="CV15" s="57" t="s">
        <v>88</v>
      </c>
      <c r="CW15" s="57" t="s">
        <v>88</v>
      </c>
      <c r="CX15" s="57" t="s">
        <v>88</v>
      </c>
      <c r="CY15" s="57" t="s">
        <v>88</v>
      </c>
      <c r="CZ15" s="57" t="s">
        <v>88</v>
      </c>
      <c r="DA15" s="57" t="s">
        <v>88</v>
      </c>
      <c r="DB15" s="57" t="s">
        <v>88</v>
      </c>
      <c r="DC15" s="57" t="s">
        <v>88</v>
      </c>
      <c r="DD15" s="57" t="s">
        <v>88</v>
      </c>
      <c r="DE15" s="68" t="s">
        <v>88</v>
      </c>
      <c r="DF15" s="57" t="s">
        <v>88</v>
      </c>
      <c r="DG15" s="211" t="s">
        <v>88</v>
      </c>
      <c r="DH15" s="304" t="s">
        <v>88</v>
      </c>
      <c r="DI15" s="106" t="s">
        <v>88</v>
      </c>
      <c r="DJ15" s="106" t="s">
        <v>88</v>
      </c>
      <c r="DK15" s="106" t="s">
        <v>88</v>
      </c>
      <c r="DL15" s="106" t="s">
        <v>88</v>
      </c>
      <c r="DM15" s="106" t="s">
        <v>88</v>
      </c>
      <c r="DN15" s="106" t="s">
        <v>88</v>
      </c>
      <c r="DO15" s="106" t="s">
        <v>88</v>
      </c>
      <c r="DP15" s="106" t="s">
        <v>88</v>
      </c>
      <c r="DQ15" s="106" t="s">
        <v>88</v>
      </c>
      <c r="DR15" s="304" t="s">
        <v>88</v>
      </c>
      <c r="DS15" s="106" t="s">
        <v>88</v>
      </c>
      <c r="DT15" s="106" t="s">
        <v>88</v>
      </c>
      <c r="DU15" s="106" t="str">
        <f t="shared" si="20"/>
        <v>NA</v>
      </c>
      <c r="DV15" s="216" t="s">
        <v>88</v>
      </c>
      <c r="DW15" s="217" t="s">
        <v>88</v>
      </c>
      <c r="DX15" s="217" t="s">
        <v>88</v>
      </c>
      <c r="DY15" s="257" t="s">
        <v>88</v>
      </c>
      <c r="DZ15" s="258" t="s">
        <v>88</v>
      </c>
    </row>
    <row r="16" spans="1:130" s="261" customFormat="1">
      <c r="A16" s="278" t="s">
        <v>145</v>
      </c>
      <c r="B16" s="278">
        <v>2</v>
      </c>
      <c r="C16" s="185">
        <v>-4.5</v>
      </c>
      <c r="D16" s="170" t="s">
        <v>88</v>
      </c>
      <c r="E16" s="278" t="s">
        <v>88</v>
      </c>
      <c r="F16" s="278">
        <v>0</v>
      </c>
      <c r="G16" s="182">
        <v>0</v>
      </c>
      <c r="H16" s="169" t="s">
        <v>88</v>
      </c>
      <c r="I16" s="279" t="s">
        <v>88</v>
      </c>
      <c r="J16" s="180" t="s">
        <v>88</v>
      </c>
      <c r="K16" s="183" t="s">
        <v>88</v>
      </c>
      <c r="L16" s="175" t="s">
        <v>88</v>
      </c>
      <c r="M16" s="171">
        <v>5.38</v>
      </c>
      <c r="N16" s="172">
        <v>6</v>
      </c>
      <c r="O16" s="172">
        <v>1</v>
      </c>
      <c r="P16" s="172">
        <v>0</v>
      </c>
      <c r="Q16" s="172">
        <v>1</v>
      </c>
      <c r="R16" s="172">
        <v>5.96</v>
      </c>
      <c r="S16" s="171" t="s">
        <v>88</v>
      </c>
      <c r="T16" s="172" t="s">
        <v>88</v>
      </c>
      <c r="U16" s="231" t="str">
        <f t="shared" ref="U16:U28" si="63">IF(DE16="NA","NA",IF(T16="NA","NA",T16/(CD16+BT16)))</f>
        <v>NA</v>
      </c>
      <c r="V16" s="184">
        <v>2.9129999999999998</v>
      </c>
      <c r="W16" s="171" t="s">
        <v>88</v>
      </c>
      <c r="X16" s="172" t="s">
        <v>88</v>
      </c>
      <c r="Y16" s="174" t="s">
        <v>88</v>
      </c>
      <c r="Z16" s="172" t="s">
        <v>88</v>
      </c>
      <c r="AA16" s="170" t="str">
        <f t="shared" si="16"/>
        <v>NA</v>
      </c>
      <c r="AB16" s="180" t="s">
        <v>88</v>
      </c>
      <c r="AC16" s="180" t="s">
        <v>88</v>
      </c>
      <c r="AD16" s="180" t="s">
        <v>88</v>
      </c>
      <c r="AE16" s="180" t="s">
        <v>88</v>
      </c>
      <c r="AF16" s="180" t="s">
        <v>88</v>
      </c>
      <c r="AG16" s="180" t="s">
        <v>88</v>
      </c>
      <c r="AH16" s="180" t="s">
        <v>88</v>
      </c>
      <c r="AI16" s="180" t="s">
        <v>88</v>
      </c>
      <c r="AJ16" s="180" t="s">
        <v>88</v>
      </c>
      <c r="AK16" s="180" t="s">
        <v>88</v>
      </c>
      <c r="AL16" s="180" t="s">
        <v>88</v>
      </c>
      <c r="AM16" s="460" t="s">
        <v>88</v>
      </c>
      <c r="AN16" s="172" t="s">
        <v>88</v>
      </c>
      <c r="AO16" s="172" t="s">
        <v>88</v>
      </c>
      <c r="AP16" s="172" t="s">
        <v>88</v>
      </c>
      <c r="AQ16" s="172" t="s">
        <v>88</v>
      </c>
      <c r="AR16" s="172" t="s">
        <v>88</v>
      </c>
      <c r="AS16" s="172" t="s">
        <v>88</v>
      </c>
      <c r="AT16" s="170" t="s">
        <v>88</v>
      </c>
      <c r="AU16" s="185" t="str">
        <f>IF(AC16="NA","NA",AC16*'Read me'!$U$30)</f>
        <v>NA</v>
      </c>
      <c r="AV16" s="176" t="str">
        <f>IF(AD16="NA","NA",AD16*'Read me'!$U$31)</f>
        <v>NA</v>
      </c>
      <c r="AW16" s="176" t="str">
        <f>IF(AE16="NA","NA",AE16*'Read me'!$U$21)</f>
        <v>NA</v>
      </c>
      <c r="AX16" s="176" t="str">
        <f>IF(AF16="NA","NA",AF16*'Read me'!$U$22)</f>
        <v>NA</v>
      </c>
      <c r="AY16" s="176" t="str">
        <f>IF(AG16="NA","NA",AG16*'Read me'!$U$23)</f>
        <v>NA</v>
      </c>
      <c r="AZ16" s="176" t="str">
        <f>IF(AH16="NA","NA",AH16*'Read me'!$U$24)</f>
        <v>NA</v>
      </c>
      <c r="BA16" s="176" t="str">
        <f>IF(AI16="NA","NA",AI16*'Read me'!$U$25)</f>
        <v>NA</v>
      </c>
      <c r="BB16" s="176" t="str">
        <f>IF(AJ16="NA","NA",AJ16*'Read me'!$U$26)</f>
        <v>NA</v>
      </c>
      <c r="BC16" s="176" t="str">
        <f>IF(AK16="NA","NA",AK16*'Read me'!$U$27)</f>
        <v>NA</v>
      </c>
      <c r="BD16" s="176" t="str">
        <f>IF(AL16="NA","NA",AL16*'Read me'!$U$28)</f>
        <v>NA</v>
      </c>
      <c r="BE16" s="185" t="str">
        <f t="shared" si="17"/>
        <v>NA</v>
      </c>
      <c r="BF16" s="176" t="str">
        <f>IF(AX16="NA","NA",SUM(AX16:BE16))</f>
        <v>NA</v>
      </c>
      <c r="BG16" s="176" t="s">
        <v>88</v>
      </c>
      <c r="BH16" s="176" t="s">
        <v>88</v>
      </c>
      <c r="BI16" s="236" t="str">
        <f>IF(Y16="NA","NA",Feedstock!$C$13-Y16)</f>
        <v>NA</v>
      </c>
      <c r="BJ16" s="176" t="str">
        <f t="shared" si="24"/>
        <v>NA</v>
      </c>
      <c r="BK16" s="176" t="str">
        <f t="shared" si="1"/>
        <v>NA</v>
      </c>
      <c r="BL16" s="176" t="str">
        <f t="shared" si="25"/>
        <v>NA</v>
      </c>
      <c r="BM16" s="185" t="str">
        <f t="shared" si="2"/>
        <v>NA</v>
      </c>
      <c r="BN16" s="176" t="str">
        <f t="shared" si="3"/>
        <v>NA</v>
      </c>
      <c r="BO16" s="176" t="str">
        <f t="shared" si="4"/>
        <v>NA</v>
      </c>
      <c r="BP16" s="176" t="str">
        <f t="shared" si="5"/>
        <v>NA</v>
      </c>
      <c r="BQ16" s="172" t="str">
        <f t="shared" si="6"/>
        <v>NA</v>
      </c>
      <c r="BR16" s="176" t="str">
        <f t="shared" ref="BR16:BR28" si="64">IF(BF16="NA","NA",IF($BE16="NA","NA",BF16/$BE16))</f>
        <v>NA</v>
      </c>
      <c r="BS16" s="176" t="str">
        <f t="shared" ref="BS16:BS28" si="65">IF(BG16="NA","NA",IF($BE16="NA","NA",BG16/$BE16))</f>
        <v>NA</v>
      </c>
      <c r="BT16" s="171" t="s">
        <v>88</v>
      </c>
      <c r="BU16" s="172" t="s">
        <v>88</v>
      </c>
      <c r="BV16" s="172" t="s">
        <v>88</v>
      </c>
      <c r="BW16" s="172" t="s">
        <v>88</v>
      </c>
      <c r="BX16" s="172" t="s">
        <v>88</v>
      </c>
      <c r="BY16" s="172" t="s">
        <v>88</v>
      </c>
      <c r="BZ16" s="172" t="s">
        <v>88</v>
      </c>
      <c r="CA16" s="172" t="s">
        <v>88</v>
      </c>
      <c r="CB16" s="172" t="s">
        <v>88</v>
      </c>
      <c r="CC16" s="172" t="s">
        <v>88</v>
      </c>
      <c r="CD16" s="171" t="s">
        <v>88</v>
      </c>
      <c r="CE16" s="172" t="s">
        <v>88</v>
      </c>
      <c r="CF16" s="172" t="s">
        <v>88</v>
      </c>
      <c r="CG16" s="172" t="s">
        <v>88</v>
      </c>
      <c r="CH16" s="171" t="s">
        <v>88</v>
      </c>
      <c r="CI16" s="172" t="s">
        <v>88</v>
      </c>
      <c r="CJ16" s="172" t="s">
        <v>88</v>
      </c>
      <c r="CK16" s="172" t="s">
        <v>88</v>
      </c>
      <c r="CL16" s="172" t="s">
        <v>88</v>
      </c>
      <c r="CM16" s="172" t="s">
        <v>88</v>
      </c>
      <c r="CN16" s="172" t="s">
        <v>88</v>
      </c>
      <c r="CO16" s="172" t="s">
        <v>88</v>
      </c>
      <c r="CP16" s="172" t="s">
        <v>88</v>
      </c>
      <c r="CQ16" s="172" t="s">
        <v>88</v>
      </c>
      <c r="CR16" s="171" t="s">
        <v>88</v>
      </c>
      <c r="CS16" s="172" t="s">
        <v>88</v>
      </c>
      <c r="CT16" s="170" t="s">
        <v>88</v>
      </c>
      <c r="CU16" s="171" t="s">
        <v>88</v>
      </c>
      <c r="CV16" s="172" t="s">
        <v>88</v>
      </c>
      <c r="CW16" s="172" t="s">
        <v>88</v>
      </c>
      <c r="CX16" s="172" t="s">
        <v>88</v>
      </c>
      <c r="CY16" s="172" t="s">
        <v>88</v>
      </c>
      <c r="CZ16" s="172" t="s">
        <v>88</v>
      </c>
      <c r="DA16" s="172" t="s">
        <v>88</v>
      </c>
      <c r="DB16" s="172" t="s">
        <v>88</v>
      </c>
      <c r="DC16" s="172" t="s">
        <v>88</v>
      </c>
      <c r="DD16" s="172" t="s">
        <v>88</v>
      </c>
      <c r="DE16" s="171" t="s">
        <v>88</v>
      </c>
      <c r="DF16" s="172" t="s">
        <v>88</v>
      </c>
      <c r="DG16" s="170" t="s">
        <v>88</v>
      </c>
      <c r="DH16" s="298" t="s">
        <v>88</v>
      </c>
      <c r="DI16" s="186" t="s">
        <v>88</v>
      </c>
      <c r="DJ16" s="186" t="s">
        <v>88</v>
      </c>
      <c r="DK16" s="186" t="s">
        <v>88</v>
      </c>
      <c r="DL16" s="186" t="s">
        <v>88</v>
      </c>
      <c r="DM16" s="186" t="s">
        <v>88</v>
      </c>
      <c r="DN16" s="186" t="s">
        <v>88</v>
      </c>
      <c r="DO16" s="186" t="s">
        <v>88</v>
      </c>
      <c r="DP16" s="186" t="s">
        <v>88</v>
      </c>
      <c r="DQ16" s="186" t="s">
        <v>88</v>
      </c>
      <c r="DR16" s="298" t="s">
        <v>88</v>
      </c>
      <c r="DS16" s="186" t="s">
        <v>88</v>
      </c>
      <c r="DT16" s="186" t="s">
        <v>88</v>
      </c>
      <c r="DU16" s="186" t="str">
        <f t="shared" si="20"/>
        <v>NA</v>
      </c>
      <c r="DV16" s="246" t="str">
        <f>IF(H16="NA","NA",Feedstock!$C$8/HHLO!H16)</f>
        <v>NA</v>
      </c>
      <c r="DW16" s="179" t="str">
        <f>IF(W16="NA","NA",IF($H14="NA","NA",W16/$H14))</f>
        <v>NA</v>
      </c>
      <c r="DX16" s="179" t="str">
        <f>IF(X16="NA","NA",IF($H14="NA","NA",X16/$H14))</f>
        <v>NA</v>
      </c>
      <c r="DY16" s="251" t="str">
        <f>IF(DV14="NA","NA",IF(DW16="NA","NA",(DV14-DW16)/DV14))</f>
        <v>NA</v>
      </c>
      <c r="DZ16" s="252" t="str">
        <f>IF(L14="NA","NA",IF(DX16="NA","NA",(L14-DX16)/L14))</f>
        <v>NA</v>
      </c>
    </row>
    <row r="17" spans="1:130" s="261" customFormat="1">
      <c r="A17" s="278" t="s">
        <v>145</v>
      </c>
      <c r="B17" s="278">
        <v>2</v>
      </c>
      <c r="C17" s="185">
        <v>-3.5</v>
      </c>
      <c r="D17" s="181">
        <f>C17-C16</f>
        <v>1</v>
      </c>
      <c r="E17" s="280">
        <v>0.6</v>
      </c>
      <c r="F17" s="180">
        <v>0.1172</v>
      </c>
      <c r="G17" s="182">
        <f t="shared" ref="G17:G27" si="66">F17/D18</f>
        <v>3.3485714285714285E-2</v>
      </c>
      <c r="H17" s="169">
        <f>E17/G17</f>
        <v>17.918088737201366</v>
      </c>
      <c r="I17" s="279">
        <f>Feedstock!$C$13</f>
        <v>129.94999999999999</v>
      </c>
      <c r="J17" s="180">
        <f>Feedstock!$C$10</f>
        <v>87.549818540534474</v>
      </c>
      <c r="K17" s="174">
        <f t="shared" ref="K17:L27" si="67">I17/$E17*$G17</f>
        <v>7.2524476190476186</v>
      </c>
      <c r="L17" s="174">
        <f>J17/$E17*$G17</f>
        <v>4.8861136823574478</v>
      </c>
      <c r="M17" s="171">
        <v>5.61</v>
      </c>
      <c r="N17" s="172">
        <v>14</v>
      </c>
      <c r="O17" s="172">
        <v>1</v>
      </c>
      <c r="P17" s="172">
        <v>0</v>
      </c>
      <c r="Q17" s="172">
        <v>1</v>
      </c>
      <c r="R17" s="172">
        <v>6.03</v>
      </c>
      <c r="S17" s="298">
        <f t="shared" ref="S17:S28" si="68">(M17-R16)/R16</f>
        <v>-5.8724832214765044E-2</v>
      </c>
      <c r="T17" s="174">
        <f t="shared" ref="T17:T27" si="69">N17/1000*O17/E17/D17*1000</f>
        <v>23.333333333333336</v>
      </c>
      <c r="U17" s="231" t="str">
        <f t="shared" si="63"/>
        <v>NA</v>
      </c>
      <c r="V17" s="184">
        <v>3.1429999999999998</v>
      </c>
      <c r="W17" s="278" t="s">
        <v>88</v>
      </c>
      <c r="X17" s="278" t="s">
        <v>88</v>
      </c>
      <c r="Y17" s="280" t="s">
        <v>88</v>
      </c>
      <c r="Z17" s="172" t="s">
        <v>88</v>
      </c>
      <c r="AA17" s="170" t="str">
        <f t="shared" si="16"/>
        <v>NA</v>
      </c>
      <c r="AB17" s="176">
        <v>0.19321679035993666</v>
      </c>
      <c r="AC17" s="176">
        <v>3.4496961006879179</v>
      </c>
      <c r="AD17" s="176">
        <v>1.7255200676170059</v>
      </c>
      <c r="AE17" s="180">
        <v>1.1027269197328644</v>
      </c>
      <c r="AF17" s="180">
        <v>2.0483563390833788</v>
      </c>
      <c r="AG17" s="180">
        <v>0.19621692722332368</v>
      </c>
      <c r="AH17" s="180">
        <v>0.68068089341504423</v>
      </c>
      <c r="AI17" s="180">
        <v>0</v>
      </c>
      <c r="AJ17" s="180">
        <v>0.61321559182301955</v>
      </c>
      <c r="AK17" s="180">
        <v>0</v>
      </c>
      <c r="AL17" s="176">
        <v>0</v>
      </c>
      <c r="AM17" s="460" t="s">
        <v>88</v>
      </c>
      <c r="AN17" s="172" t="s">
        <v>88</v>
      </c>
      <c r="AO17" s="172" t="s">
        <v>88</v>
      </c>
      <c r="AP17" s="172" t="s">
        <v>88</v>
      </c>
      <c r="AQ17" s="172" t="s">
        <v>88</v>
      </c>
      <c r="AR17" s="172" t="s">
        <v>88</v>
      </c>
      <c r="AS17" s="172" t="s">
        <v>88</v>
      </c>
      <c r="AT17" s="170" t="s">
        <v>88</v>
      </c>
      <c r="AU17" s="185">
        <f>IF(AC17="NA","NA",AC17*'Read me'!$U$30)</f>
        <v>3.6796758407337791</v>
      </c>
      <c r="AV17" s="176">
        <f>IF(AD17="NA","NA",AD17*'Read me'!$U$31)</f>
        <v>3.6010853585050557</v>
      </c>
      <c r="AW17" s="176">
        <f>IF(AE17="NA","NA",AE17*'Read me'!$U$21)</f>
        <v>0.76711437894460133</v>
      </c>
      <c r="AX17" s="176">
        <f>IF(AF17="NA","NA",AF17*'Read me'!$U$22)</f>
        <v>2.1849134283556042</v>
      </c>
      <c r="AY17" s="176">
        <f>IF(AG17="NA","NA",AG17*'Read me'!$U$23)</f>
        <v>0.29697697093259801</v>
      </c>
      <c r="AZ17" s="176">
        <f>IF(AH17="NA","NA",AH17*'Read me'!$U$24)</f>
        <v>1.2376016243909895</v>
      </c>
      <c r="BA17" s="176">
        <f>IF(AI17="NA","NA",AI17*'Read me'!$U$25)</f>
        <v>0</v>
      </c>
      <c r="BB17" s="176">
        <f>IF(AJ17="NA","NA",AJ17*'Read me'!$U$26)</f>
        <v>1.3533033750576984</v>
      </c>
      <c r="BC17" s="176">
        <f>IF(AK17="NA","NA",AK17*'Read me'!$U$27)</f>
        <v>0</v>
      </c>
      <c r="BD17" s="176">
        <f>IF(AL17="NA","NA",AL17*'Read me'!$U$28)</f>
        <v>0</v>
      </c>
      <c r="BE17" s="185">
        <f t="shared" si="17"/>
        <v>5.8399097776814912</v>
      </c>
      <c r="BF17" s="176">
        <f>SUM(AW17:AZ17)</f>
        <v>4.4866064026237931</v>
      </c>
      <c r="BG17" s="176">
        <f t="shared" si="22"/>
        <v>1.3533033750576984</v>
      </c>
      <c r="BH17" s="176">
        <f t="shared" si="23"/>
        <v>13.120670976920326</v>
      </c>
      <c r="BI17" s="236" t="str">
        <f>IF(Y17="NA","NA",Feedstock!$C$13-Y17)</f>
        <v>NA</v>
      </c>
      <c r="BJ17" s="176" t="str">
        <f t="shared" si="24"/>
        <v>NA</v>
      </c>
      <c r="BK17" s="176">
        <f t="shared" si="1"/>
        <v>0.10096707177314604</v>
      </c>
      <c r="BL17" s="176" t="str">
        <f t="shared" si="25"/>
        <v>NA</v>
      </c>
      <c r="BM17" s="185">
        <f t="shared" si="2"/>
        <v>0.37413479172327879</v>
      </c>
      <c r="BN17" s="176">
        <f t="shared" si="3"/>
        <v>5.0853006679582841E-2</v>
      </c>
      <c r="BO17" s="176">
        <f t="shared" si="4"/>
        <v>0.21192136034716808</v>
      </c>
      <c r="BP17" s="176">
        <f t="shared" si="5"/>
        <v>0</v>
      </c>
      <c r="BQ17" s="176">
        <f t="shared" si="6"/>
        <v>0.23173361003446441</v>
      </c>
      <c r="BR17" s="176">
        <f t="shared" si="64"/>
        <v>0.76826638996553565</v>
      </c>
      <c r="BS17" s="176">
        <f t="shared" si="65"/>
        <v>0.23173361003446441</v>
      </c>
      <c r="BT17" s="171" t="s">
        <v>88</v>
      </c>
      <c r="BU17" s="172" t="s">
        <v>88</v>
      </c>
      <c r="BV17" s="172" t="s">
        <v>88</v>
      </c>
      <c r="BW17" s="172" t="s">
        <v>88</v>
      </c>
      <c r="BX17" s="172" t="s">
        <v>88</v>
      </c>
      <c r="BY17" s="172" t="s">
        <v>88</v>
      </c>
      <c r="BZ17" s="172" t="s">
        <v>88</v>
      </c>
      <c r="CA17" s="172" t="s">
        <v>88</v>
      </c>
      <c r="CB17" s="172" t="s">
        <v>88</v>
      </c>
      <c r="CC17" s="172" t="s">
        <v>88</v>
      </c>
      <c r="CD17" s="171" t="s">
        <v>88</v>
      </c>
      <c r="CE17" s="172" t="s">
        <v>88</v>
      </c>
      <c r="CF17" s="172" t="s">
        <v>88</v>
      </c>
      <c r="CG17" s="172" t="s">
        <v>88</v>
      </c>
      <c r="CH17" s="171" t="s">
        <v>88</v>
      </c>
      <c r="CI17" s="172" t="s">
        <v>88</v>
      </c>
      <c r="CJ17" s="172" t="s">
        <v>88</v>
      </c>
      <c r="CK17" s="172" t="s">
        <v>88</v>
      </c>
      <c r="CL17" s="172" t="s">
        <v>88</v>
      </c>
      <c r="CM17" s="172" t="s">
        <v>88</v>
      </c>
      <c r="CN17" s="172" t="s">
        <v>88</v>
      </c>
      <c r="CO17" s="172" t="s">
        <v>88</v>
      </c>
      <c r="CP17" s="172" t="s">
        <v>88</v>
      </c>
      <c r="CQ17" s="172" t="s">
        <v>88</v>
      </c>
      <c r="CR17" s="171" t="s">
        <v>88</v>
      </c>
      <c r="CS17" s="172" t="s">
        <v>88</v>
      </c>
      <c r="CT17" s="170" t="s">
        <v>88</v>
      </c>
      <c r="CU17" s="171" t="s">
        <v>88</v>
      </c>
      <c r="CV17" s="172" t="s">
        <v>88</v>
      </c>
      <c r="CW17" s="172" t="s">
        <v>88</v>
      </c>
      <c r="CX17" s="172" t="s">
        <v>88</v>
      </c>
      <c r="CY17" s="172" t="s">
        <v>88</v>
      </c>
      <c r="CZ17" s="172" t="s">
        <v>88</v>
      </c>
      <c r="DA17" s="172" t="s">
        <v>88</v>
      </c>
      <c r="DB17" s="172" t="s">
        <v>88</v>
      </c>
      <c r="DC17" s="172" t="s">
        <v>88</v>
      </c>
      <c r="DD17" s="172" t="s">
        <v>88</v>
      </c>
      <c r="DE17" s="171" t="s">
        <v>88</v>
      </c>
      <c r="DF17" s="172" t="s">
        <v>88</v>
      </c>
      <c r="DG17" s="170" t="s">
        <v>88</v>
      </c>
      <c r="DH17" s="298" t="s">
        <v>88</v>
      </c>
      <c r="DI17" s="186" t="s">
        <v>88</v>
      </c>
      <c r="DJ17" s="186" t="s">
        <v>88</v>
      </c>
      <c r="DK17" s="186" t="s">
        <v>88</v>
      </c>
      <c r="DL17" s="186" t="s">
        <v>88</v>
      </c>
      <c r="DM17" s="186" t="s">
        <v>88</v>
      </c>
      <c r="DN17" s="186" t="s">
        <v>88</v>
      </c>
      <c r="DO17" s="186" t="s">
        <v>88</v>
      </c>
      <c r="DP17" s="186" t="s">
        <v>88</v>
      </c>
      <c r="DQ17" s="186" t="s">
        <v>88</v>
      </c>
      <c r="DR17" s="298" t="s">
        <v>88</v>
      </c>
      <c r="DS17" s="186" t="s">
        <v>88</v>
      </c>
      <c r="DT17" s="186" t="s">
        <v>88</v>
      </c>
      <c r="DU17" s="186" t="str">
        <f t="shared" si="20"/>
        <v>NA</v>
      </c>
      <c r="DV17" s="246">
        <f>IF(H17="NA","NA",Feedstock!$C$8/HHLO!H17)</f>
        <v>5.9504995367527762</v>
      </c>
      <c r="DW17" s="179" t="str">
        <f t="shared" ref="DW17:DW28" si="70">IF(W17="NA","NA",IF($H16="NA","NA",W17/$H16))</f>
        <v>NA</v>
      </c>
      <c r="DX17" s="179" t="str">
        <f t="shared" ref="DX17:DX28" si="71">IF(X17="NA","NA",IF($H16="NA","NA",X17/$H16))</f>
        <v>NA</v>
      </c>
      <c r="DY17" s="251" t="str">
        <f t="shared" si="57"/>
        <v>NA</v>
      </c>
      <c r="DZ17" s="252" t="str">
        <f t="shared" ref="DZ17:DZ28" si="72">IF(L16="NA","NA",IF(DX17="NA","NA",(L16-DX17)/L16))</f>
        <v>NA</v>
      </c>
    </row>
    <row r="18" spans="1:130" s="261" customFormat="1">
      <c r="A18" s="187"/>
      <c r="B18" s="187">
        <v>2</v>
      </c>
      <c r="C18" s="198">
        <v>0</v>
      </c>
      <c r="D18" s="190">
        <f>C18-C17</f>
        <v>3.5</v>
      </c>
      <c r="E18" s="224">
        <v>0.6</v>
      </c>
      <c r="F18" s="187">
        <v>0.2</v>
      </c>
      <c r="G18" s="193">
        <f t="shared" si="66"/>
        <v>6.1016949152482181E-2</v>
      </c>
      <c r="H18" s="189">
        <f t="shared" ref="H18:H26" si="73">E18/G18</f>
        <v>9.8333333333430328</v>
      </c>
      <c r="I18" s="260">
        <f>Feedstock!$C$13</f>
        <v>129.94999999999999</v>
      </c>
      <c r="J18" s="203">
        <f>Feedstock!$C$10</f>
        <v>87.549818540534474</v>
      </c>
      <c r="K18" s="195">
        <f t="shared" si="67"/>
        <v>13.215254237275097</v>
      </c>
      <c r="L18" s="195">
        <f t="shared" si="67"/>
        <v>8.9033713769947234</v>
      </c>
      <c r="M18" s="191">
        <v>5.15</v>
      </c>
      <c r="N18" s="192">
        <v>37</v>
      </c>
      <c r="O18" s="192">
        <v>1</v>
      </c>
      <c r="P18" s="192">
        <v>0</v>
      </c>
      <c r="Q18" s="192">
        <v>1</v>
      </c>
      <c r="R18" s="192">
        <v>5.84</v>
      </c>
      <c r="S18" s="296">
        <f t="shared" si="68"/>
        <v>-0.14593698175787725</v>
      </c>
      <c r="T18" s="195">
        <f t="shared" si="69"/>
        <v>17.61904761904762</v>
      </c>
      <c r="U18" s="200">
        <f t="shared" si="63"/>
        <v>19.738436649745282</v>
      </c>
      <c r="V18" s="197">
        <v>9.7159999999999993</v>
      </c>
      <c r="W18" s="224">
        <v>27.495659640607649</v>
      </c>
      <c r="X18" s="224">
        <v>23.045563779638847</v>
      </c>
      <c r="Y18" s="224">
        <v>35.020000000000003</v>
      </c>
      <c r="Z18" s="192">
        <v>15.08</v>
      </c>
      <c r="AA18" s="196">
        <f t="shared" si="16"/>
        <v>19.940000000000005</v>
      </c>
      <c r="AB18" s="199">
        <v>0.18188946841083251</v>
      </c>
      <c r="AC18" s="199">
        <v>3.4879081077129381</v>
      </c>
      <c r="AD18" s="199">
        <v>1.6370069457464924</v>
      </c>
      <c r="AE18" s="203">
        <v>1.2073003270629685</v>
      </c>
      <c r="AF18" s="203">
        <v>3.1118618717686517</v>
      </c>
      <c r="AG18" s="203">
        <v>0</v>
      </c>
      <c r="AH18" s="203">
        <v>0.55957600376688632</v>
      </c>
      <c r="AI18" s="203">
        <v>0</v>
      </c>
      <c r="AJ18" s="203">
        <v>0.77441251451882109</v>
      </c>
      <c r="AK18" s="203">
        <v>0</v>
      </c>
      <c r="AL18" s="199">
        <v>2.2042154604104436</v>
      </c>
      <c r="AM18" s="289">
        <v>151.05945079310931</v>
      </c>
      <c r="AN18" s="195">
        <v>0</v>
      </c>
      <c r="AO18" s="195">
        <v>30.596093303931656</v>
      </c>
      <c r="AP18" s="195">
        <v>69.403906696068333</v>
      </c>
      <c r="AQ18" s="221">
        <f>AM18/E18/D18/1000</f>
        <v>7.1933071806242518E-2</v>
      </c>
      <c r="AR18" s="221">
        <f t="shared" ref="AR18:AT19" si="74">AN18*$AQ18/100</f>
        <v>0</v>
      </c>
      <c r="AS18" s="221">
        <f t="shared" si="74"/>
        <v>2.2008709766222115E-2</v>
      </c>
      <c r="AT18" s="193">
        <f t="shared" si="74"/>
        <v>4.992436204002039E-2</v>
      </c>
      <c r="AU18" s="198">
        <f>IF(AC18="NA","NA",AC18*'Read me'!$U$30)</f>
        <v>3.7204353148938005</v>
      </c>
      <c r="AV18" s="199">
        <f>IF(AD18="NA","NA",AD18*'Read me'!$U$31)</f>
        <v>3.4163623215578971</v>
      </c>
      <c r="AW18" s="199">
        <f>IF(AE18="NA","NA",AE18*'Read me'!$U$21)</f>
        <v>0.8398610970872824</v>
      </c>
      <c r="AX18" s="199">
        <f>IF(AF18="NA","NA",AF18*'Read me'!$U$22)</f>
        <v>3.3193193298865618</v>
      </c>
      <c r="AY18" s="199">
        <f>IF(AG18="NA","NA",AG18*'Read me'!$U$23)</f>
        <v>0</v>
      </c>
      <c r="AZ18" s="199">
        <f>IF(AH18="NA","NA",AH18*'Read me'!$U$24)</f>
        <v>1.0174109159397935</v>
      </c>
      <c r="BA18" s="199">
        <f>IF(AI18="NA","NA",AI18*'Read me'!$U$25)</f>
        <v>0</v>
      </c>
      <c r="BB18" s="199">
        <f>IF(AJ18="NA","NA",AJ18*'Read me'!$U$26)</f>
        <v>1.7090483079036052</v>
      </c>
      <c r="BC18" s="199">
        <f>IF(AK18="NA","NA",AK18*'Read me'!$U$27)</f>
        <v>0</v>
      </c>
      <c r="BD18" s="199">
        <f>IF(AL18="NA","NA",AL18*'Read me'!$U$28)</f>
        <v>5.3880822365588612</v>
      </c>
      <c r="BE18" s="198">
        <f t="shared" si="17"/>
        <v>12.273721887376103</v>
      </c>
      <c r="BF18" s="199">
        <f t="shared" ref="BF18:BF27" si="75">SUM(AW18:AZ18)</f>
        <v>5.1765913429136372</v>
      </c>
      <c r="BG18" s="199">
        <f t="shared" si="22"/>
        <v>7.0971305444624662</v>
      </c>
      <c r="BH18" s="199">
        <f t="shared" si="23"/>
        <v>19.410519523827801</v>
      </c>
      <c r="BI18" s="237">
        <f>IF(Y18="NA","NA",Feedstock!$C$13-Y18)</f>
        <v>94.929999999999978</v>
      </c>
      <c r="BJ18" s="199">
        <f t="shared" si="24"/>
        <v>15.609480476172202</v>
      </c>
      <c r="BK18" s="199">
        <f t="shared" si="1"/>
        <v>0.14936913831341134</v>
      </c>
      <c r="BL18" s="232">
        <f t="shared" si="25"/>
        <v>-4.3305195238278014</v>
      </c>
      <c r="BM18" s="198">
        <f t="shared" si="2"/>
        <v>0.27044113923589735</v>
      </c>
      <c r="BN18" s="199">
        <f t="shared" si="3"/>
        <v>0</v>
      </c>
      <c r="BO18" s="199">
        <f t="shared" si="4"/>
        <v>8.2893430800825924E-2</v>
      </c>
      <c r="BP18" s="199">
        <f t="shared" si="5"/>
        <v>0</v>
      </c>
      <c r="BQ18" s="199">
        <f t="shared" si="6"/>
        <v>0.13924450330436552</v>
      </c>
      <c r="BR18" s="199">
        <f t="shared" si="64"/>
        <v>0.42176215091185332</v>
      </c>
      <c r="BS18" s="199">
        <f t="shared" si="65"/>
        <v>0.57823784908814668</v>
      </c>
      <c r="BT18" s="198">
        <f t="shared" ref="BT18:BT28" si="76">IF(AU18="NA","NA",AU18/$H17)</f>
        <v>0.20763572328835878</v>
      </c>
      <c r="BU18" s="199">
        <f t="shared" ref="BU18:BU28" si="77">IF(AV18="NA","NA",AV18/$H17)</f>
        <v>0.19066555432694549</v>
      </c>
      <c r="BV18" s="199">
        <f t="shared" ref="BV18:BV28" si="78">IF(AW18="NA","NA",AW18/$H17)</f>
        <v>4.6872247894585474E-2</v>
      </c>
      <c r="BW18" s="199">
        <f t="shared" ref="BW18:BW28" si="79">IF(AX18="NA","NA",AX18/$H17)</f>
        <v>0.18524963117271667</v>
      </c>
      <c r="BX18" s="199">
        <f t="shared" ref="BX18:BX28" si="80">IF(AY18="NA","NA",AY18/$H17)</f>
        <v>0</v>
      </c>
      <c r="BY18" s="199">
        <f t="shared" ref="BY18:BY28" si="81">IF(AZ18="NA","NA",AZ18/$H17)</f>
        <v>5.6781218737211328E-2</v>
      </c>
      <c r="BZ18" s="199">
        <f t="shared" ref="BZ18:BZ28" si="82">IF(BA18="NA","NA",BA18/$H17)</f>
        <v>0</v>
      </c>
      <c r="CA18" s="199">
        <f t="shared" ref="CA18:CA28" si="83">IF(BB18="NA","NA",BB18/$H17)</f>
        <v>9.5381172231572622E-2</v>
      </c>
      <c r="CB18" s="199">
        <f t="shared" ref="CB18:CB28" si="84">IF(BC18="NA","NA",BC18/$H17)</f>
        <v>0</v>
      </c>
      <c r="CC18" s="199">
        <f t="shared" ref="CC18:CC28" si="85">IF(BD18="NA","NA",BD18/$H17)</f>
        <v>0.30070630386890407</v>
      </c>
      <c r="CD18" s="198">
        <f t="shared" ref="CD18:CD28" si="86">IF(BE18="NA","NA",BE18/$H17)</f>
        <v>0.68499057390499007</v>
      </c>
      <c r="CE18" s="199">
        <f t="shared" ref="CE18:CE28" si="87">IF(BF18="NA","NA",BF18/$H17)</f>
        <v>0.28890309780451345</v>
      </c>
      <c r="CF18" s="199">
        <f t="shared" ref="CF18:CF28" si="88">IF(BG18="NA","NA",BG18/$H17)</f>
        <v>0.39608747610047668</v>
      </c>
      <c r="CG18" s="199">
        <f t="shared" ref="CG18:CG28" si="89">IF(BH18="NA","NA",BH18/$H17)</f>
        <v>1.0832918515202945</v>
      </c>
      <c r="CH18" s="198">
        <f>Feedstock!$C$19/HHLO!$H17</f>
        <v>1.1718319656440688</v>
      </c>
      <c r="CI18" s="199">
        <f>Feedstock!$C$17/HHLO!$H17</f>
        <v>1.4849113374984466</v>
      </c>
      <c r="CJ18" s="199">
        <v>0</v>
      </c>
      <c r="CK18" s="199">
        <f>Feedstock!$C$21/HHLO!$H17</f>
        <v>0.27025480989152961</v>
      </c>
      <c r="CL18" s="199">
        <f>Feedstock!$C$23/HHLO!$H17</f>
        <v>6.0282558491998907E-2</v>
      </c>
      <c r="CM18" s="199">
        <f>Feedstock!$C$25/HHLO!$H17</f>
        <v>1.5081322120914004E-2</v>
      </c>
      <c r="CN18" s="199">
        <v>0</v>
      </c>
      <c r="CO18" s="199">
        <v>0</v>
      </c>
      <c r="CP18" s="199">
        <v>0</v>
      </c>
      <c r="CQ18" s="199">
        <v>0</v>
      </c>
      <c r="CR18" s="198">
        <f>Feedstock!$C$26/HHLO!$H17</f>
        <v>0.34561869050444255</v>
      </c>
      <c r="CS18" s="199">
        <f>Feedstock!$C$27/HHLO!$H17</f>
        <v>0.34561869050444255</v>
      </c>
      <c r="CT18" s="200">
        <f>Feedstock!$C$28/HHLO!$H17</f>
        <v>0</v>
      </c>
      <c r="CU18" s="198">
        <f t="shared" ref="CU18:CU27" si="90">BT18-CH18</f>
        <v>-0.96419624235571</v>
      </c>
      <c r="CV18" s="199">
        <f t="shared" ref="CV18:CV27" si="91">BU18-CI18</f>
        <v>-1.2942457831715011</v>
      </c>
      <c r="CW18" s="199">
        <f t="shared" ref="CW18:CW27" si="92">BV18-CJ18</f>
        <v>4.6872247894585474E-2</v>
      </c>
      <c r="CX18" s="199">
        <f t="shared" ref="CX18:CX27" si="93">BW18-CK18</f>
        <v>-8.500517871881294E-2</v>
      </c>
      <c r="CY18" s="199">
        <f t="shared" ref="CY18:CY27" si="94">BX18-CL18</f>
        <v>-6.0282558491998907E-2</v>
      </c>
      <c r="CZ18" s="199">
        <f t="shared" ref="CZ18:CZ27" si="95">BY18-CM18</f>
        <v>4.1699896616297326E-2</v>
      </c>
      <c r="DA18" s="199">
        <f t="shared" ref="DA18:DA27" si="96">BZ18-CN18</f>
        <v>0</v>
      </c>
      <c r="DB18" s="199">
        <f t="shared" ref="DB18:DB27" si="97">CA18-CO18</f>
        <v>9.5381172231572622E-2</v>
      </c>
      <c r="DC18" s="199">
        <f t="shared" ref="DC18:DC27" si="98">CB18-CP18</f>
        <v>0</v>
      </c>
      <c r="DD18" s="199">
        <f t="shared" ref="DD18:DD27" si="99">CC18-CQ18</f>
        <v>0.30070630386890407</v>
      </c>
      <c r="DE18" s="198">
        <f t="shared" ref="DE18:DE27" si="100">CD18-CR18</f>
        <v>0.33937188340054752</v>
      </c>
      <c r="DF18" s="199">
        <f t="shared" ref="DF18:DF27" si="101">CE18-CS18</f>
        <v>-5.6715592699929096E-2</v>
      </c>
      <c r="DG18" s="200">
        <f t="shared" ref="DG18:DG26" si="102">CF18-CT18</f>
        <v>0.39608747610047668</v>
      </c>
      <c r="DH18" s="296">
        <f t="shared" si="44"/>
        <v>-0.13294770165914371</v>
      </c>
      <c r="DI18" s="201">
        <f t="shared" si="45"/>
        <v>-0.178456412394118</v>
      </c>
      <c r="DJ18" s="201">
        <f t="shared" si="46"/>
        <v>6.462955729798249E-3</v>
      </c>
      <c r="DK18" s="201">
        <f t="shared" si="47"/>
        <v>-1.1720895232053493E-2</v>
      </c>
      <c r="DL18" s="201">
        <f t="shared" si="48"/>
        <v>-8.3120294910747836E-3</v>
      </c>
      <c r="DM18" s="201">
        <f t="shared" si="49"/>
        <v>5.7497687410768637E-3</v>
      </c>
      <c r="DN18" s="201">
        <f t="shared" si="50"/>
        <v>0</v>
      </c>
      <c r="DO18" s="201">
        <f t="shared" si="51"/>
        <v>1.3151583746853445E-2</v>
      </c>
      <c r="DP18" s="201">
        <f t="shared" si="52"/>
        <v>0</v>
      </c>
      <c r="DQ18" s="201">
        <f t="shared" si="53"/>
        <v>4.1462733640314442E-2</v>
      </c>
      <c r="DR18" s="296">
        <f t="shared" si="54"/>
        <v>4.6794117134914708E-2</v>
      </c>
      <c r="DS18" s="201">
        <f t="shared" si="55"/>
        <v>-7.8202002522531709E-3</v>
      </c>
      <c r="DT18" s="201">
        <f t="shared" si="56"/>
        <v>5.4614317387167884E-2</v>
      </c>
      <c r="DU18" s="201">
        <f t="shared" si="20"/>
        <v>-0.26460999691834702</v>
      </c>
      <c r="DV18" s="247">
        <f>IF(H18="NA","NA",Feedstock!$C$8/HHLO!H18)</f>
        <v>10.84287241323119</v>
      </c>
      <c r="DW18" s="202">
        <f t="shared" si="70"/>
        <v>1.5345196713710554</v>
      </c>
      <c r="DX18" s="202">
        <f t="shared" si="71"/>
        <v>1.2861619404636537</v>
      </c>
      <c r="DY18" s="253">
        <f t="shared" si="57"/>
        <v>0.74211918480234818</v>
      </c>
      <c r="DZ18" s="254">
        <f t="shared" si="72"/>
        <v>0.73677199834550156</v>
      </c>
    </row>
    <row r="19" spans="1:130" s="261" customFormat="1">
      <c r="A19" s="187"/>
      <c r="B19" s="187">
        <v>2</v>
      </c>
      <c r="C19" s="198">
        <v>3.2777777777810115</v>
      </c>
      <c r="D19" s="190">
        <f t="shared" ref="D19:D21" si="103">C19-C18</f>
        <v>3.2777777777810115</v>
      </c>
      <c r="E19" s="224">
        <v>0.6</v>
      </c>
      <c r="F19" s="187">
        <v>0.2</v>
      </c>
      <c r="G19" s="193">
        <f t="shared" si="66"/>
        <v>5.4084507042288996E-2</v>
      </c>
      <c r="H19" s="189">
        <f t="shared" si="73"/>
        <v>11.093749999992722</v>
      </c>
      <c r="I19" s="260">
        <f>Feedstock!$C$13</f>
        <v>129.94999999999999</v>
      </c>
      <c r="J19" s="203">
        <f>Feedstock!$C$10</f>
        <v>87.549818540534474</v>
      </c>
      <c r="K19" s="195">
        <f t="shared" si="67"/>
        <v>11.713802816909091</v>
      </c>
      <c r="L19" s="195">
        <f t="shared" si="67"/>
        <v>7.8918146290111002</v>
      </c>
      <c r="M19" s="191">
        <v>4.79</v>
      </c>
      <c r="N19" s="192">
        <v>62</v>
      </c>
      <c r="O19" s="192">
        <v>1</v>
      </c>
      <c r="P19" s="192">
        <v>0</v>
      </c>
      <c r="Q19" s="192">
        <v>1</v>
      </c>
      <c r="R19" s="192">
        <v>5.84</v>
      </c>
      <c r="S19" s="296">
        <f t="shared" si="68"/>
        <v>-0.17979452054794517</v>
      </c>
      <c r="T19" s="195">
        <f t="shared" si="69"/>
        <v>31.525423728782457</v>
      </c>
      <c r="U19" s="200">
        <f t="shared" si="63"/>
        <v>13.657524738085954</v>
      </c>
      <c r="V19" s="197">
        <v>12.64</v>
      </c>
      <c r="W19" s="224" t="s">
        <v>88</v>
      </c>
      <c r="X19" s="224" t="s">
        <v>88</v>
      </c>
      <c r="Y19" s="224" t="s">
        <v>88</v>
      </c>
      <c r="Z19" s="192" t="s">
        <v>88</v>
      </c>
      <c r="AA19" s="196" t="str">
        <f t="shared" si="16"/>
        <v>NA</v>
      </c>
      <c r="AB19" s="199">
        <v>0</v>
      </c>
      <c r="AC19" s="199">
        <v>14.286487797739488</v>
      </c>
      <c r="AD19" s="199">
        <v>3.947417615762661</v>
      </c>
      <c r="AE19" s="203">
        <v>0</v>
      </c>
      <c r="AF19" s="203">
        <v>4.623217473979901</v>
      </c>
      <c r="AG19" s="203">
        <v>0.1974092150735765</v>
      </c>
      <c r="AH19" s="203">
        <v>0.51194507145158674</v>
      </c>
      <c r="AI19" s="203">
        <v>0</v>
      </c>
      <c r="AJ19" s="203">
        <v>0.58823194910839616</v>
      </c>
      <c r="AK19" s="203">
        <v>0</v>
      </c>
      <c r="AL19" s="199">
        <v>0</v>
      </c>
      <c r="AM19" s="289">
        <v>236.03039186423331</v>
      </c>
      <c r="AN19" s="195">
        <v>0</v>
      </c>
      <c r="AO19" s="195">
        <v>23.462101229542238</v>
      </c>
      <c r="AP19" s="195">
        <v>76.537898770457758</v>
      </c>
      <c r="AQ19" s="221">
        <f>AM19/E19/D19/1000</f>
        <v>0.12001545349016972</v>
      </c>
      <c r="AR19" s="221">
        <f t="shared" si="74"/>
        <v>0</v>
      </c>
      <c r="AS19" s="221">
        <f t="shared" si="74"/>
        <v>2.8158147188957802E-2</v>
      </c>
      <c r="AT19" s="193">
        <f t="shared" si="74"/>
        <v>9.1857306301211902E-2</v>
      </c>
      <c r="AU19" s="198">
        <f>IF(AC19="NA","NA",AC19*'Read me'!$U$30)</f>
        <v>15.238920317588788</v>
      </c>
      <c r="AV19" s="199">
        <f>IF(AD19="NA","NA",AD19*'Read me'!$U$31)</f>
        <v>8.2380889372438144</v>
      </c>
      <c r="AW19" s="199">
        <f>IF(AE19="NA","NA",AE19*'Read me'!$U$21)</f>
        <v>0</v>
      </c>
      <c r="AX19" s="199">
        <f>IF(AF19="NA","NA",AF19*'Read me'!$U$22)</f>
        <v>4.9314319722452273</v>
      </c>
      <c r="AY19" s="199">
        <f>IF(AG19="NA","NA",AG19*'Read me'!$U$23)</f>
        <v>0.29878151470595365</v>
      </c>
      <c r="AZ19" s="199">
        <f>IF(AH19="NA","NA",AH19*'Read me'!$U$24)</f>
        <v>0.93080922082106687</v>
      </c>
      <c r="BA19" s="199">
        <f>IF(AI19="NA","NA",AI19*'Read me'!$U$25)</f>
        <v>0</v>
      </c>
      <c r="BB19" s="199">
        <f>IF(AJ19="NA","NA",AJ19*'Read me'!$U$26)</f>
        <v>1.298167060101288</v>
      </c>
      <c r="BC19" s="199">
        <f>IF(AK19="NA","NA",AK19*'Read me'!$U$27)</f>
        <v>0</v>
      </c>
      <c r="BD19" s="199">
        <f>IF(AL19="NA","NA",AL19*'Read me'!$U$28)</f>
        <v>0</v>
      </c>
      <c r="BE19" s="198">
        <f t="shared" si="17"/>
        <v>7.4591897678735357</v>
      </c>
      <c r="BF19" s="199">
        <f t="shared" si="75"/>
        <v>6.1610227077722479</v>
      </c>
      <c r="BG19" s="199">
        <f t="shared" si="22"/>
        <v>1.298167060101288</v>
      </c>
      <c r="BH19" s="199">
        <f t="shared" si="23"/>
        <v>30.936199022706141</v>
      </c>
      <c r="BI19" s="237" t="str">
        <f>IF(Y19="NA","NA",Feedstock!$C$13-Y19)</f>
        <v>NA</v>
      </c>
      <c r="BJ19" s="199" t="str">
        <f t="shared" si="24"/>
        <v>NA</v>
      </c>
      <c r="BK19" s="199">
        <f t="shared" si="1"/>
        <v>0.23806232414548784</v>
      </c>
      <c r="BL19" s="199" t="str">
        <f t="shared" si="25"/>
        <v>NA</v>
      </c>
      <c r="BM19" s="198">
        <f t="shared" si="2"/>
        <v>0.66112166679077244</v>
      </c>
      <c r="BN19" s="199">
        <f t="shared" si="3"/>
        <v>4.0055491816657483E-2</v>
      </c>
      <c r="BO19" s="199">
        <f t="shared" si="4"/>
        <v>0.1247869071289792</v>
      </c>
      <c r="BP19" s="199">
        <f t="shared" si="5"/>
        <v>0</v>
      </c>
      <c r="BQ19" s="199">
        <f t="shared" si="6"/>
        <v>0.17403593426359082</v>
      </c>
      <c r="BR19" s="199">
        <f t="shared" si="64"/>
        <v>0.82596406573640924</v>
      </c>
      <c r="BS19" s="199">
        <f t="shared" si="65"/>
        <v>0.17403593426359082</v>
      </c>
      <c r="BT19" s="198">
        <f t="shared" si="76"/>
        <v>1.5497207102617379</v>
      </c>
      <c r="BU19" s="199">
        <f t="shared" si="77"/>
        <v>0.8377717563290531</v>
      </c>
      <c r="BV19" s="199">
        <f t="shared" si="78"/>
        <v>0</v>
      </c>
      <c r="BW19" s="199">
        <f t="shared" si="79"/>
        <v>0.50150155649901995</v>
      </c>
      <c r="BX19" s="199">
        <f t="shared" si="80"/>
        <v>3.0384560817524636E-2</v>
      </c>
      <c r="BY19" s="199">
        <f t="shared" si="81"/>
        <v>9.4658564829167666E-2</v>
      </c>
      <c r="BZ19" s="199">
        <f t="shared" si="82"/>
        <v>0</v>
      </c>
      <c r="CA19" s="199">
        <f t="shared" si="83"/>
        <v>0.13201698916271262</v>
      </c>
      <c r="CB19" s="199">
        <f t="shared" si="84"/>
        <v>0</v>
      </c>
      <c r="CC19" s="199">
        <f t="shared" si="85"/>
        <v>0</v>
      </c>
      <c r="CD19" s="198">
        <f t="shared" si="86"/>
        <v>0.75856167130842489</v>
      </c>
      <c r="CE19" s="199">
        <f t="shared" si="87"/>
        <v>0.62654468214571224</v>
      </c>
      <c r="CF19" s="199">
        <f t="shared" si="88"/>
        <v>0.13201698916271262</v>
      </c>
      <c r="CG19" s="199">
        <f t="shared" si="89"/>
        <v>3.1460541378992164</v>
      </c>
      <c r="CH19" s="198">
        <f>Feedstock!$C$19/HHLO!$H18</f>
        <v>2.1352870317436081</v>
      </c>
      <c r="CI19" s="199">
        <f>Feedstock!$C$17/HHLO!$H18</f>
        <v>2.7057735368285378</v>
      </c>
      <c r="CJ19" s="199">
        <v>0</v>
      </c>
      <c r="CK19" s="199">
        <f>Feedstock!$C$21/HHLO!$H18</f>
        <v>0.49245250833428511</v>
      </c>
      <c r="CL19" s="199">
        <f>Feedstock!$C$23/HHLO!$H18</f>
        <v>0.10984558295228163</v>
      </c>
      <c r="CM19" s="199">
        <f>Feedstock!$C$25/HHLO!$H18</f>
        <v>2.7480861156263234E-2</v>
      </c>
      <c r="CN19" s="199">
        <v>0</v>
      </c>
      <c r="CO19" s="199">
        <v>0</v>
      </c>
      <c r="CP19" s="199">
        <v>0</v>
      </c>
      <c r="CQ19" s="199">
        <v>0</v>
      </c>
      <c r="CR19" s="198">
        <f>Feedstock!$C$26/HHLO!$H18</f>
        <v>0.62977895244283</v>
      </c>
      <c r="CS19" s="199">
        <f>Feedstock!$C$27/HHLO!$H18</f>
        <v>0.62977895244283</v>
      </c>
      <c r="CT19" s="200">
        <f>Feedstock!$C$28/HHLO!$H18</f>
        <v>0</v>
      </c>
      <c r="CU19" s="198">
        <f t="shared" si="90"/>
        <v>-0.58556632148187027</v>
      </c>
      <c r="CV19" s="199">
        <f t="shared" si="91"/>
        <v>-1.8680017804994846</v>
      </c>
      <c r="CW19" s="199">
        <f t="shared" si="92"/>
        <v>0</v>
      </c>
      <c r="CX19" s="199">
        <f t="shared" si="93"/>
        <v>9.0490481647348409E-3</v>
      </c>
      <c r="CY19" s="199">
        <f t="shared" si="94"/>
        <v>-7.9461022134756989E-2</v>
      </c>
      <c r="CZ19" s="199">
        <f t="shared" si="95"/>
        <v>6.7177703672904432E-2</v>
      </c>
      <c r="DA19" s="199">
        <f t="shared" si="96"/>
        <v>0</v>
      </c>
      <c r="DB19" s="199">
        <f t="shared" si="97"/>
        <v>0.13201698916271262</v>
      </c>
      <c r="DC19" s="199">
        <f t="shared" si="98"/>
        <v>0</v>
      </c>
      <c r="DD19" s="199">
        <f t="shared" si="99"/>
        <v>0</v>
      </c>
      <c r="DE19" s="198">
        <f t="shared" si="100"/>
        <v>0.12878271886559489</v>
      </c>
      <c r="DF19" s="199">
        <f t="shared" si="101"/>
        <v>-3.2342702971177584E-3</v>
      </c>
      <c r="DG19" s="200">
        <f t="shared" si="102"/>
        <v>0.13201698916271262</v>
      </c>
      <c r="DH19" s="296">
        <f t="shared" si="44"/>
        <v>-4.430987939908225E-2</v>
      </c>
      <c r="DI19" s="201">
        <f t="shared" si="45"/>
        <v>-0.14135193670588475</v>
      </c>
      <c r="DJ19" s="201">
        <f t="shared" si="46"/>
        <v>0</v>
      </c>
      <c r="DK19" s="201">
        <f t="shared" si="47"/>
        <v>6.847426468127259E-4</v>
      </c>
      <c r="DL19" s="201">
        <f t="shared" si="48"/>
        <v>-6.0128258380855301E-3</v>
      </c>
      <c r="DM19" s="201">
        <f t="shared" si="49"/>
        <v>5.0833455389319888E-3</v>
      </c>
      <c r="DN19" s="201">
        <f t="shared" si="50"/>
        <v>0</v>
      </c>
      <c r="DO19" s="201">
        <f t="shared" si="51"/>
        <v>9.9897426710372321E-3</v>
      </c>
      <c r="DP19" s="201">
        <f t="shared" si="52"/>
        <v>0</v>
      </c>
      <c r="DQ19" s="201">
        <f t="shared" si="53"/>
        <v>0</v>
      </c>
      <c r="DR19" s="296">
        <f t="shared" si="54"/>
        <v>9.7450050186964152E-3</v>
      </c>
      <c r="DS19" s="201">
        <f t="shared" si="55"/>
        <v>-2.4473765234081827E-4</v>
      </c>
      <c r="DT19" s="201">
        <f t="shared" si="56"/>
        <v>9.9897426710372321E-3</v>
      </c>
      <c r="DU19" s="201">
        <f t="shared" si="20"/>
        <v>-0.17591681108627058</v>
      </c>
      <c r="DV19" s="247">
        <f>IF(H19="NA","NA",Feedstock!$C$8/HHLO!H19)</f>
        <v>9.6109592094901917</v>
      </c>
      <c r="DW19" s="202" t="str">
        <f t="shared" si="70"/>
        <v>NA</v>
      </c>
      <c r="DX19" s="202" t="str">
        <f t="shared" si="71"/>
        <v>NA</v>
      </c>
      <c r="DY19" s="253" t="str">
        <f t="shared" si="57"/>
        <v>NA</v>
      </c>
      <c r="DZ19" s="254" t="str">
        <f t="shared" si="72"/>
        <v>NA</v>
      </c>
    </row>
    <row r="20" spans="1:130" s="261" customFormat="1">
      <c r="A20" s="187"/>
      <c r="B20" s="187">
        <v>2</v>
      </c>
      <c r="C20" s="198">
        <v>6.9756944444452529</v>
      </c>
      <c r="D20" s="190">
        <f t="shared" si="103"/>
        <v>3.6979166666642413</v>
      </c>
      <c r="E20" s="224">
        <v>0.6</v>
      </c>
      <c r="F20" s="187">
        <v>0.2</v>
      </c>
      <c r="G20" s="193">
        <f t="shared" si="66"/>
        <v>4.8120300751879702E-2</v>
      </c>
      <c r="H20" s="189">
        <f t="shared" si="73"/>
        <v>12.468749999999998</v>
      </c>
      <c r="I20" s="260">
        <f>Feedstock!$C$13</f>
        <v>129.94999999999999</v>
      </c>
      <c r="J20" s="203">
        <f>Feedstock!$C$10</f>
        <v>87.549818540534474</v>
      </c>
      <c r="K20" s="195">
        <f t="shared" si="67"/>
        <v>10.422055137844611</v>
      </c>
      <c r="L20" s="195">
        <f t="shared" si="67"/>
        <v>7.0215393315716872</v>
      </c>
      <c r="M20" s="191">
        <v>5.48</v>
      </c>
      <c r="N20" s="192">
        <v>10</v>
      </c>
      <c r="O20" s="192">
        <v>2</v>
      </c>
      <c r="P20" s="192">
        <v>0</v>
      </c>
      <c r="Q20" s="192">
        <v>1</v>
      </c>
      <c r="R20" s="192">
        <v>5.87</v>
      </c>
      <c r="S20" s="296">
        <f t="shared" si="68"/>
        <v>-6.1643835616438263E-2</v>
      </c>
      <c r="T20" s="195">
        <f t="shared" si="69"/>
        <v>9.0140845070481657</v>
      </c>
      <c r="U20" s="200">
        <f t="shared" si="63"/>
        <v>5.777239077155425</v>
      </c>
      <c r="V20" s="197">
        <v>11.63</v>
      </c>
      <c r="W20" s="224">
        <v>46.601988538487845</v>
      </c>
      <c r="X20" s="224">
        <v>32.988406572206863</v>
      </c>
      <c r="Y20" s="224">
        <v>84.56</v>
      </c>
      <c r="Z20" s="195">
        <v>45.366666666666674</v>
      </c>
      <c r="AA20" s="190">
        <f t="shared" si="16"/>
        <v>39.193333333333328</v>
      </c>
      <c r="AB20" s="199">
        <v>0</v>
      </c>
      <c r="AC20" s="199">
        <v>0</v>
      </c>
      <c r="AD20" s="199">
        <v>5.1443676811211834</v>
      </c>
      <c r="AE20" s="203">
        <v>0</v>
      </c>
      <c r="AF20" s="203">
        <v>5.2027948623614124</v>
      </c>
      <c r="AG20" s="203">
        <v>1.8152359581748625</v>
      </c>
      <c r="AH20" s="203">
        <v>4.4389444350972971</v>
      </c>
      <c r="AI20" s="203">
        <v>0</v>
      </c>
      <c r="AJ20" s="203">
        <v>0.42660182630652826</v>
      </c>
      <c r="AK20" s="203">
        <v>0</v>
      </c>
      <c r="AL20" s="199">
        <v>0</v>
      </c>
      <c r="AM20" s="289" t="s">
        <v>1756</v>
      </c>
      <c r="AN20" s="195">
        <v>0</v>
      </c>
      <c r="AO20" s="195">
        <v>42.988979682563496</v>
      </c>
      <c r="AP20" s="195">
        <v>57.011020317436504</v>
      </c>
      <c r="AQ20" s="221" t="s">
        <v>88</v>
      </c>
      <c r="AR20" s="192" t="s">
        <v>88</v>
      </c>
      <c r="AS20" s="192" t="s">
        <v>88</v>
      </c>
      <c r="AT20" s="196" t="s">
        <v>88</v>
      </c>
      <c r="AU20" s="198">
        <f>IF(AC20="NA","NA",AC20*'Read me'!$U$30)</f>
        <v>0</v>
      </c>
      <c r="AV20" s="199">
        <f>IF(AD20="NA","NA",AD20*'Read me'!$U$31)</f>
        <v>10.73607168233986</v>
      </c>
      <c r="AW20" s="199">
        <f>IF(AE20="NA","NA",AE20*'Read me'!$U$21)</f>
        <v>0</v>
      </c>
      <c r="AX20" s="199">
        <f>IF(AF20="NA","NA",AF20*'Read me'!$U$22)</f>
        <v>5.5496478531855065</v>
      </c>
      <c r="AY20" s="199">
        <f>IF(AG20="NA","NA",AG20*'Read me'!$U$23)</f>
        <v>2.7473841529133054</v>
      </c>
      <c r="AZ20" s="199">
        <f>IF(AH20="NA","NA",AH20*'Read me'!$U$24)</f>
        <v>8.0708080638132689</v>
      </c>
      <c r="BA20" s="199">
        <f>IF(AI20="NA","NA",AI20*'Read me'!$U$25)</f>
        <v>0</v>
      </c>
      <c r="BB20" s="199">
        <f>IF(AJ20="NA","NA",AJ20*'Read me'!$U$26)</f>
        <v>0.94146609943509685</v>
      </c>
      <c r="BC20" s="199">
        <f>IF(AK20="NA","NA",AK20*'Read me'!$U$27)</f>
        <v>0</v>
      </c>
      <c r="BD20" s="199">
        <f>IF(AL20="NA","NA",AL20*'Read me'!$U$28)</f>
        <v>0</v>
      </c>
      <c r="BE20" s="198">
        <f t="shared" si="17"/>
        <v>17.309306169347177</v>
      </c>
      <c r="BF20" s="199">
        <f t="shared" si="75"/>
        <v>16.367840069912081</v>
      </c>
      <c r="BG20" s="199">
        <f t="shared" si="22"/>
        <v>0.94146609943509685</v>
      </c>
      <c r="BH20" s="199">
        <f t="shared" si="23"/>
        <v>28.045377851687036</v>
      </c>
      <c r="BI20" s="237">
        <f>IF(Y20="NA","NA",Feedstock!$C$13-Y20)</f>
        <v>45.389999999999986</v>
      </c>
      <c r="BJ20" s="199">
        <f t="shared" si="24"/>
        <v>56.514622148312966</v>
      </c>
      <c r="BK20" s="199">
        <f t="shared" si="1"/>
        <v>0.21581668219843816</v>
      </c>
      <c r="BL20" s="199">
        <f t="shared" si="25"/>
        <v>17.321288814979638</v>
      </c>
      <c r="BM20" s="198">
        <f t="shared" si="2"/>
        <v>0.32061642441875021</v>
      </c>
      <c r="BN20" s="199">
        <f t="shared" si="3"/>
        <v>0.15872295088168306</v>
      </c>
      <c r="BO20" s="199">
        <f t="shared" si="4"/>
        <v>0.46626987730483138</v>
      </c>
      <c r="BP20" s="199">
        <f t="shared" si="5"/>
        <v>0</v>
      </c>
      <c r="BQ20" s="199">
        <f t="shared" si="6"/>
        <v>5.4390747394735373E-2</v>
      </c>
      <c r="BR20" s="199">
        <f t="shared" si="64"/>
        <v>0.94560925260526463</v>
      </c>
      <c r="BS20" s="199">
        <f t="shared" si="65"/>
        <v>5.4390747394735373E-2</v>
      </c>
      <c r="BT20" s="198">
        <f t="shared" si="76"/>
        <v>0</v>
      </c>
      <c r="BU20" s="199">
        <f t="shared" si="77"/>
        <v>0.96775857418338285</v>
      </c>
      <c r="BV20" s="199">
        <f t="shared" si="78"/>
        <v>0</v>
      </c>
      <c r="BW20" s="199">
        <f t="shared" si="79"/>
        <v>0.50024994732972594</v>
      </c>
      <c r="BX20" s="199">
        <f t="shared" si="80"/>
        <v>0.24765152927685477</v>
      </c>
      <c r="BY20" s="199">
        <f t="shared" si="81"/>
        <v>0.72750945927378596</v>
      </c>
      <c r="BZ20" s="199">
        <f t="shared" si="82"/>
        <v>0</v>
      </c>
      <c r="CA20" s="199">
        <f t="shared" si="83"/>
        <v>8.4864549808289752E-2</v>
      </c>
      <c r="CB20" s="199">
        <f t="shared" si="84"/>
        <v>0</v>
      </c>
      <c r="CC20" s="199">
        <f t="shared" si="85"/>
        <v>0</v>
      </c>
      <c r="CD20" s="198">
        <f t="shared" si="86"/>
        <v>1.5602754856886565</v>
      </c>
      <c r="CE20" s="199">
        <f t="shared" si="87"/>
        <v>1.4754109358803666</v>
      </c>
      <c r="CF20" s="199">
        <f t="shared" si="88"/>
        <v>8.4864549808289752E-2</v>
      </c>
      <c r="CG20" s="199">
        <f t="shared" si="89"/>
        <v>2.5280340598720392</v>
      </c>
      <c r="CH20" s="198">
        <f>Feedstock!$C$19/HHLO!$H19</f>
        <v>1.8926863455110581</v>
      </c>
      <c r="CI20" s="199">
        <f>Feedstock!$C$17/HHLO!$H19</f>
        <v>2.3983570129298917</v>
      </c>
      <c r="CJ20" s="199">
        <v>0</v>
      </c>
      <c r="CK20" s="199">
        <f>Feedstock!$C$21/HHLO!$H19</f>
        <v>0.43650250504068416</v>
      </c>
      <c r="CL20" s="199">
        <f>Feedstock!$C$23/HHLO!$H19</f>
        <v>9.7365474466783258E-2</v>
      </c>
      <c r="CM20" s="199">
        <f>Feedstock!$C$25/HHLO!$H19</f>
        <v>2.4358622470943756E-2</v>
      </c>
      <c r="CN20" s="199">
        <v>0</v>
      </c>
      <c r="CO20" s="199">
        <v>0</v>
      </c>
      <c r="CP20" s="199">
        <v>0</v>
      </c>
      <c r="CQ20" s="199">
        <v>0</v>
      </c>
      <c r="CR20" s="198">
        <f>Feedstock!$C$26/HHLO!$H19</f>
        <v>0.55822660197841123</v>
      </c>
      <c r="CS20" s="199">
        <f>Feedstock!$C$27/HHLO!$H19</f>
        <v>0.55822660197841123</v>
      </c>
      <c r="CT20" s="200">
        <f>Feedstock!$C$28/HHLO!$H19</f>
        <v>0</v>
      </c>
      <c r="CU20" s="198">
        <f t="shared" si="90"/>
        <v>-1.8926863455110581</v>
      </c>
      <c r="CV20" s="199">
        <f t="shared" si="91"/>
        <v>-1.4305984387465087</v>
      </c>
      <c r="CW20" s="199">
        <f t="shared" si="92"/>
        <v>0</v>
      </c>
      <c r="CX20" s="199">
        <f t="shared" si="93"/>
        <v>6.3747442289041778E-2</v>
      </c>
      <c r="CY20" s="199">
        <f t="shared" si="94"/>
        <v>0.15028605481007151</v>
      </c>
      <c r="CZ20" s="199">
        <f t="shared" si="95"/>
        <v>0.70315083680284218</v>
      </c>
      <c r="DA20" s="199">
        <f t="shared" si="96"/>
        <v>0</v>
      </c>
      <c r="DB20" s="199">
        <f t="shared" si="97"/>
        <v>8.4864549808289752E-2</v>
      </c>
      <c r="DC20" s="199">
        <f t="shared" si="98"/>
        <v>0</v>
      </c>
      <c r="DD20" s="199">
        <f t="shared" si="99"/>
        <v>0</v>
      </c>
      <c r="DE20" s="198">
        <f t="shared" si="100"/>
        <v>1.0020488837102453</v>
      </c>
      <c r="DF20" s="199">
        <f t="shared" si="101"/>
        <v>0.91718433390195542</v>
      </c>
      <c r="DG20" s="200">
        <f t="shared" si="102"/>
        <v>8.4864549808289752E-2</v>
      </c>
      <c r="DH20" s="296">
        <f t="shared" si="44"/>
        <v>-0.1615774462908775</v>
      </c>
      <c r="DI20" s="201">
        <f t="shared" si="45"/>
        <v>-0.12212929149544957</v>
      </c>
      <c r="DJ20" s="201">
        <f t="shared" si="46"/>
        <v>0</v>
      </c>
      <c r="DK20" s="201">
        <f t="shared" si="47"/>
        <v>5.4420791680922925E-3</v>
      </c>
      <c r="DL20" s="201">
        <f t="shared" si="48"/>
        <v>1.2829826245079935E-2</v>
      </c>
      <c r="DM20" s="201">
        <f t="shared" si="49"/>
        <v>6.0027545946721161E-2</v>
      </c>
      <c r="DN20" s="201">
        <f t="shared" si="50"/>
        <v>0</v>
      </c>
      <c r="DO20" s="201">
        <f t="shared" si="51"/>
        <v>7.2448333931134819E-3</v>
      </c>
      <c r="DP20" s="201">
        <f t="shared" si="52"/>
        <v>0</v>
      </c>
      <c r="DQ20" s="201">
        <f t="shared" si="53"/>
        <v>0</v>
      </c>
      <c r="DR20" s="296">
        <f t="shared" si="54"/>
        <v>8.5544284753006863E-2</v>
      </c>
      <c r="DS20" s="201">
        <f t="shared" si="55"/>
        <v>7.8299451359893385E-2</v>
      </c>
      <c r="DT20" s="201">
        <f t="shared" si="56"/>
        <v>7.2448333931134819E-3</v>
      </c>
      <c r="DU20" s="201">
        <f t="shared" si="20"/>
        <v>-0.19816245303332014</v>
      </c>
      <c r="DV20" s="247">
        <f>IF(H20="NA","NA",Feedstock!$C$8/HHLO!H20)</f>
        <v>8.5511040585633591</v>
      </c>
      <c r="DW20" s="202">
        <f t="shared" si="70"/>
        <v>4.2007426288241954</v>
      </c>
      <c r="DX20" s="202">
        <f t="shared" si="71"/>
        <v>2.973602845947358</v>
      </c>
      <c r="DY20" s="253">
        <f t="shared" si="57"/>
        <v>0.5629216046743557</v>
      </c>
      <c r="DZ20" s="254">
        <f t="shared" si="72"/>
        <v>0.62320416967016734</v>
      </c>
    </row>
    <row r="21" spans="1:130" s="261" customFormat="1">
      <c r="A21" s="158" t="s">
        <v>243</v>
      </c>
      <c r="B21" s="158">
        <v>2</v>
      </c>
      <c r="C21" s="76">
        <v>11.131944444445253</v>
      </c>
      <c r="D21" s="64">
        <f t="shared" si="103"/>
        <v>4.15625</v>
      </c>
      <c r="E21" s="78">
        <v>0.6</v>
      </c>
      <c r="F21" s="158">
        <v>0.2</v>
      </c>
      <c r="G21" s="65">
        <f t="shared" si="66"/>
        <v>7.0588235294057222E-2</v>
      </c>
      <c r="H21" s="63">
        <f>E21/G21</f>
        <v>8.500000000007276</v>
      </c>
      <c r="I21" s="77">
        <f>Feedstock!$C$13</f>
        <v>129.94999999999999</v>
      </c>
      <c r="J21" s="69">
        <f>Feedstock!$C$10</f>
        <v>87.549818540534474</v>
      </c>
      <c r="K21" s="66">
        <f t="shared" si="67"/>
        <v>15.288235294104558</v>
      </c>
      <c r="L21" s="66">
        <f t="shared" si="67"/>
        <v>10.299978651818767</v>
      </c>
      <c r="M21" s="162">
        <v>5.6</v>
      </c>
      <c r="N21" s="157">
        <v>15</v>
      </c>
      <c r="O21" s="157">
        <v>2</v>
      </c>
      <c r="P21" s="157">
        <v>0</v>
      </c>
      <c r="Q21" s="157">
        <v>1</v>
      </c>
      <c r="R21" s="157">
        <v>5.82</v>
      </c>
      <c r="S21" s="159">
        <f t="shared" si="68"/>
        <v>-4.5996592844974524E-2</v>
      </c>
      <c r="T21" s="66">
        <f t="shared" si="69"/>
        <v>12.030075187969926</v>
      </c>
      <c r="U21" s="71">
        <f t="shared" si="63"/>
        <v>4.9180668120704798</v>
      </c>
      <c r="V21" s="70">
        <v>7.8719999999999999</v>
      </c>
      <c r="W21" s="78" t="s">
        <v>88</v>
      </c>
      <c r="X21" s="78" t="s">
        <v>88</v>
      </c>
      <c r="Y21" s="78" t="s">
        <v>88</v>
      </c>
      <c r="Z21" s="157" t="s">
        <v>88</v>
      </c>
      <c r="AA21" s="163" t="str">
        <f t="shared" si="16"/>
        <v>NA</v>
      </c>
      <c r="AB21" s="50">
        <v>0</v>
      </c>
      <c r="AC21" s="50">
        <v>0</v>
      </c>
      <c r="AD21" s="50">
        <v>6.3413177464797057</v>
      </c>
      <c r="AE21" s="69">
        <v>0</v>
      </c>
      <c r="AF21" s="69">
        <v>5.7823722507429238</v>
      </c>
      <c r="AG21" s="69">
        <v>3.4330627012761483</v>
      </c>
      <c r="AH21" s="69">
        <v>8.3659437987430074</v>
      </c>
      <c r="AI21" s="69">
        <v>0.60950031559543039</v>
      </c>
      <c r="AJ21" s="69">
        <v>0.65412878726619972</v>
      </c>
      <c r="AK21" s="69">
        <v>0.1489069975633498</v>
      </c>
      <c r="AL21" s="50">
        <v>0.36426317751345577</v>
      </c>
      <c r="AM21" s="290">
        <v>1326.4908022769914</v>
      </c>
      <c r="AN21" s="66">
        <v>0</v>
      </c>
      <c r="AO21" s="66">
        <v>69.355507442511168</v>
      </c>
      <c r="AP21" s="66">
        <v>30.644492557488821</v>
      </c>
      <c r="AQ21" s="75">
        <f>AM21/E21/D21/1000</f>
        <v>0.53192613625142515</v>
      </c>
      <c r="AR21" s="75">
        <f>AN21*$AQ21/100</f>
        <v>0</v>
      </c>
      <c r="AS21" s="75">
        <f>AO21*$AQ21/100</f>
        <v>0.36892007101651925</v>
      </c>
      <c r="AT21" s="65">
        <f>AP21*$AQ21/100</f>
        <v>0.16300606523490582</v>
      </c>
      <c r="AU21" s="76">
        <f>IF(AC21="NA","NA",AC21*'Read me'!$U$30)</f>
        <v>0</v>
      </c>
      <c r="AV21" s="50">
        <f>IF(AD21="NA","NA",AD21*'Read me'!$U$31)</f>
        <v>13.234054427435908</v>
      </c>
      <c r="AW21" s="50">
        <f>IF(AE21="NA","NA",AE21*'Read me'!$U$21)</f>
        <v>0</v>
      </c>
      <c r="AX21" s="50">
        <f>IF(AF21="NA","NA",AF21*'Read me'!$U$22)</f>
        <v>6.1678637341257856</v>
      </c>
      <c r="AY21" s="50">
        <f>IF(AG21="NA","NA",AG21*'Read me'!$U$23)</f>
        <v>5.1959867911206574</v>
      </c>
      <c r="AZ21" s="50">
        <f>IF(AH21="NA","NA",AH21*'Read me'!$U$24)</f>
        <v>15.21080690680547</v>
      </c>
      <c r="BA21" s="50">
        <f>IF(AI21="NA","NA",AI21*'Read me'!$U$25)</f>
        <v>1.2429026043514657</v>
      </c>
      <c r="BB21" s="50">
        <f>IF(AJ21="NA","NA",AJ21*'Read me'!$U$26)</f>
        <v>1.4435945650012683</v>
      </c>
      <c r="BC21" s="50">
        <f>IF(AK21="NA","NA",AK21*'Read me'!$U$27)</f>
        <v>0.34821328660967954</v>
      </c>
      <c r="BD21" s="50">
        <f>IF(AL21="NA","NA",AL21*'Read me'!$U$28)</f>
        <v>0.89042110058844737</v>
      </c>
      <c r="BE21" s="76">
        <f t="shared" ref="BE21:BE25" si="104">IF(AW21="NA","NA",SUM(AW21:BD21))</f>
        <v>30.499788988602777</v>
      </c>
      <c r="BF21" s="50">
        <f t="shared" si="75"/>
        <v>26.574657432051914</v>
      </c>
      <c r="BG21" s="50">
        <f t="shared" si="22"/>
        <v>3.9251315565508604</v>
      </c>
      <c r="BH21" s="50">
        <f t="shared" si="23"/>
        <v>43.733843416038674</v>
      </c>
      <c r="BI21" s="238" t="str">
        <f>IF(Y21="NA","NA",Feedstock!$C$13-Y21)</f>
        <v>NA</v>
      </c>
      <c r="BJ21" s="50" t="str">
        <f t="shared" si="24"/>
        <v>NA</v>
      </c>
      <c r="BK21" s="50">
        <f t="shared" si="1"/>
        <v>0.33654361997721183</v>
      </c>
      <c r="BL21" s="50" t="str">
        <f t="shared" si="25"/>
        <v>NA</v>
      </c>
      <c r="BM21" s="76">
        <f t="shared" si="2"/>
        <v>0.20222643954784755</v>
      </c>
      <c r="BN21" s="50">
        <f t="shared" si="3"/>
        <v>0.17036140128911398</v>
      </c>
      <c r="BO21" s="50">
        <f t="shared" si="4"/>
        <v>0.49871843088781614</v>
      </c>
      <c r="BP21" s="50">
        <f t="shared" si="5"/>
        <v>4.0751186993979401E-2</v>
      </c>
      <c r="BQ21" s="50">
        <f t="shared" si="6"/>
        <v>4.7331296801453725E-2</v>
      </c>
      <c r="BR21" s="50">
        <f t="shared" si="64"/>
        <v>0.8713062717247777</v>
      </c>
      <c r="BS21" s="50">
        <f t="shared" si="65"/>
        <v>0.12869372827522221</v>
      </c>
      <c r="BT21" s="76">
        <f t="shared" si="76"/>
        <v>0</v>
      </c>
      <c r="BU21" s="50">
        <f t="shared" si="77"/>
        <v>1.0613777986916018</v>
      </c>
      <c r="BV21" s="50">
        <f t="shared" si="78"/>
        <v>0</v>
      </c>
      <c r="BW21" s="50">
        <f t="shared" si="79"/>
        <v>0.49466576313790767</v>
      </c>
      <c r="BX21" s="50">
        <f t="shared" si="80"/>
        <v>0.41672074515253399</v>
      </c>
      <c r="BY21" s="50">
        <f t="shared" si="81"/>
        <v>1.2199143383904139</v>
      </c>
      <c r="BZ21" s="50">
        <f t="shared" si="82"/>
        <v>9.9681411877811807E-2</v>
      </c>
      <c r="CA21" s="50">
        <f t="shared" si="83"/>
        <v>0.11577700771939997</v>
      </c>
      <c r="CB21" s="50">
        <f t="shared" si="84"/>
        <v>2.7926880129097109E-2</v>
      </c>
      <c r="CC21" s="50">
        <f t="shared" si="85"/>
        <v>7.1412218593559701E-2</v>
      </c>
      <c r="CD21" s="76">
        <f t="shared" si="86"/>
        <v>2.4460983650007244</v>
      </c>
      <c r="CE21" s="50">
        <f t="shared" si="87"/>
        <v>2.1313008466808556</v>
      </c>
      <c r="CF21" s="50">
        <f t="shared" si="88"/>
        <v>0.31479751831986857</v>
      </c>
      <c r="CG21" s="50">
        <f t="shared" si="89"/>
        <v>3.5074761636923251</v>
      </c>
      <c r="CH21" s="76">
        <f>Feedstock!$C$19/HHLO!$H20</f>
        <v>1.6839690542756516</v>
      </c>
      <c r="CI21" s="50">
        <f>Feedstock!$C$17/HHLO!$H20</f>
        <v>2.1338765403246946</v>
      </c>
      <c r="CJ21" s="50">
        <v>0</v>
      </c>
      <c r="CK21" s="50">
        <f>Feedstock!$C$21/HHLO!$H20</f>
        <v>0.38836689044947681</v>
      </c>
      <c r="CL21" s="50">
        <f>Feedstock!$C$23/HHLO!$H20</f>
        <v>8.6628429663371892E-2</v>
      </c>
      <c r="CM21" s="50">
        <f>Feedstock!$C$25/HHLO!$H20</f>
        <v>2.1672458589421958E-2</v>
      </c>
      <c r="CN21" s="50">
        <v>0</v>
      </c>
      <c r="CO21" s="50">
        <v>0</v>
      </c>
      <c r="CP21" s="50">
        <v>0</v>
      </c>
      <c r="CQ21" s="50">
        <v>0</v>
      </c>
      <c r="CR21" s="76">
        <f>Feedstock!$C$26/HHLO!$H20</f>
        <v>0.49666777870227069</v>
      </c>
      <c r="CS21" s="50">
        <f>Feedstock!$C$27/HHLO!$H20</f>
        <v>0.49666777870227069</v>
      </c>
      <c r="CT21" s="71">
        <f>Feedstock!$C$28/HHLO!$H20</f>
        <v>0</v>
      </c>
      <c r="CU21" s="76">
        <f t="shared" si="90"/>
        <v>-1.6839690542756516</v>
      </c>
      <c r="CV21" s="50">
        <f t="shared" si="91"/>
        <v>-1.0724987416330929</v>
      </c>
      <c r="CW21" s="50">
        <f t="shared" si="92"/>
        <v>0</v>
      </c>
      <c r="CX21" s="50">
        <f t="shared" si="93"/>
        <v>0.10629887268843086</v>
      </c>
      <c r="CY21" s="50">
        <f t="shared" si="94"/>
        <v>0.33009231548916207</v>
      </c>
      <c r="CZ21" s="50">
        <f t="shared" si="95"/>
        <v>1.1982418798009919</v>
      </c>
      <c r="DA21" s="50">
        <f t="shared" si="96"/>
        <v>9.9681411877811807E-2</v>
      </c>
      <c r="DB21" s="50">
        <f t="shared" si="97"/>
        <v>0.11577700771939997</v>
      </c>
      <c r="DC21" s="50">
        <f t="shared" si="98"/>
        <v>2.7926880129097109E-2</v>
      </c>
      <c r="DD21" s="50">
        <f t="shared" si="99"/>
        <v>7.1412218593559701E-2</v>
      </c>
      <c r="DE21" s="76">
        <f t="shared" si="100"/>
        <v>1.9494305862984538</v>
      </c>
      <c r="DF21" s="50">
        <f t="shared" si="101"/>
        <v>1.634633067978585</v>
      </c>
      <c r="DG21" s="71">
        <f t="shared" si="102"/>
        <v>0.31479751831986857</v>
      </c>
      <c r="DH21" s="159">
        <f t="shared" si="44"/>
        <v>-0.1615774462908775</v>
      </c>
      <c r="DI21" s="160">
        <f t="shared" si="45"/>
        <v>-0.10290664628501445</v>
      </c>
      <c r="DJ21" s="160">
        <f t="shared" si="46"/>
        <v>0</v>
      </c>
      <c r="DK21" s="160">
        <f t="shared" si="47"/>
        <v>1.0199415689371853E-2</v>
      </c>
      <c r="DL21" s="160">
        <f t="shared" si="48"/>
        <v>3.16724783282454E-2</v>
      </c>
      <c r="DM21" s="160">
        <f t="shared" si="49"/>
        <v>0.11497174635451035</v>
      </c>
      <c r="DN21" s="160">
        <f t="shared" si="50"/>
        <v>9.5644679057442557E-3</v>
      </c>
      <c r="DO21" s="160">
        <f t="shared" si="51"/>
        <v>1.1108846210090562E-2</v>
      </c>
      <c r="DP21" s="160">
        <f t="shared" si="52"/>
        <v>2.6795943563653682E-3</v>
      </c>
      <c r="DQ21" s="160">
        <f t="shared" si="53"/>
        <v>6.852028477017681E-3</v>
      </c>
      <c r="DR21" s="159">
        <f t="shared" si="54"/>
        <v>0.1870485773213455</v>
      </c>
      <c r="DS21" s="160">
        <f t="shared" si="55"/>
        <v>0.15684364037212761</v>
      </c>
      <c r="DT21" s="160">
        <f t="shared" si="56"/>
        <v>3.0204936949217866E-2</v>
      </c>
      <c r="DU21" s="160">
        <f t="shared" si="20"/>
        <v>-7.7435515254546505E-2</v>
      </c>
      <c r="DV21" s="248">
        <f>IF(H21="NA","NA",Feedstock!$C$8/HHLO!H21)</f>
        <v>12.543715144720071</v>
      </c>
      <c r="DW21" s="107" t="str">
        <f t="shared" si="70"/>
        <v>NA</v>
      </c>
      <c r="DX21" s="107" t="str">
        <f t="shared" si="71"/>
        <v>NA</v>
      </c>
      <c r="DY21" s="255" t="str">
        <f t="shared" si="57"/>
        <v>NA</v>
      </c>
      <c r="DZ21" s="256" t="str">
        <f t="shared" si="72"/>
        <v>NA</v>
      </c>
    </row>
    <row r="22" spans="1:130" s="261" customFormat="1">
      <c r="A22" s="158"/>
      <c r="B22" s="158">
        <v>2</v>
      </c>
      <c r="C22" s="76">
        <v>13.965277777781012</v>
      </c>
      <c r="D22" s="64">
        <f>C22-C21</f>
        <v>2.8333333333357587</v>
      </c>
      <c r="E22" s="78">
        <v>0.6</v>
      </c>
      <c r="F22" s="158">
        <v>0.2</v>
      </c>
      <c r="G22" s="65">
        <f t="shared" si="66"/>
        <v>6.6206896551670988E-2</v>
      </c>
      <c r="H22" s="63">
        <f>E22/G22</f>
        <v>9.0625000000072742</v>
      </c>
      <c r="I22" s="77">
        <f>Feedstock!$C$13</f>
        <v>129.94999999999999</v>
      </c>
      <c r="J22" s="69">
        <f>Feedstock!$C$10</f>
        <v>87.549818540534474</v>
      </c>
      <c r="K22" s="66">
        <f t="shared" si="67"/>
        <v>14.339310344816074</v>
      </c>
      <c r="L22" s="66">
        <f t="shared" si="67"/>
        <v>9.6606696320512206</v>
      </c>
      <c r="M22" s="162">
        <v>5.33</v>
      </c>
      <c r="N22" s="157">
        <v>23</v>
      </c>
      <c r="O22" s="157">
        <v>2</v>
      </c>
      <c r="P22" s="157">
        <v>0</v>
      </c>
      <c r="Q22" s="157">
        <v>1</v>
      </c>
      <c r="R22" s="157">
        <v>5.92</v>
      </c>
      <c r="S22" s="159">
        <f t="shared" si="68"/>
        <v>-8.4192439862542989E-2</v>
      </c>
      <c r="T22" s="66">
        <f t="shared" si="69"/>
        <v>27.058823529388604</v>
      </c>
      <c r="U22" s="71">
        <f t="shared" si="63"/>
        <v>6.1968797728186429</v>
      </c>
      <c r="V22" s="70">
        <v>15.42</v>
      </c>
      <c r="W22" s="78">
        <v>74.082867344502418</v>
      </c>
      <c r="X22" s="78">
        <v>59.481452071174743</v>
      </c>
      <c r="Y22" s="78">
        <v>116.9</v>
      </c>
      <c r="Z22" s="157">
        <v>60.86</v>
      </c>
      <c r="AA22" s="163">
        <f t="shared" si="16"/>
        <v>56.040000000000006</v>
      </c>
      <c r="AB22" s="50">
        <v>0</v>
      </c>
      <c r="AC22" s="50">
        <v>0</v>
      </c>
      <c r="AD22" s="50">
        <v>5.0661251685075506</v>
      </c>
      <c r="AE22" s="69">
        <v>0</v>
      </c>
      <c r="AF22" s="69">
        <v>6.8405256289945973</v>
      </c>
      <c r="AG22" s="69">
        <v>4.1686581155202953</v>
      </c>
      <c r="AH22" s="69">
        <v>8.4112039020544334</v>
      </c>
      <c r="AI22" s="69">
        <v>2.2130496841747092</v>
      </c>
      <c r="AJ22" s="69">
        <v>1.678188453474168</v>
      </c>
      <c r="AK22" s="69">
        <v>0</v>
      </c>
      <c r="AL22" s="50">
        <v>0</v>
      </c>
      <c r="AM22" s="290" t="s">
        <v>1757</v>
      </c>
      <c r="AN22" s="66">
        <v>0</v>
      </c>
      <c r="AO22" s="66">
        <v>95.722035202458855</v>
      </c>
      <c r="AP22" s="66">
        <v>4.2779647975411379</v>
      </c>
      <c r="AQ22" s="75" t="s">
        <v>88</v>
      </c>
      <c r="AR22" s="157" t="s">
        <v>88</v>
      </c>
      <c r="AS22" s="157" t="s">
        <v>88</v>
      </c>
      <c r="AT22" s="163" t="s">
        <v>88</v>
      </c>
      <c r="AU22" s="76">
        <f>IF(AC22="NA","NA",AC22*'Read me'!$U$30)</f>
        <v>0</v>
      </c>
      <c r="AV22" s="50">
        <f>IF(AD22="NA","NA",AD22*'Read me'!$U$31)</f>
        <v>10.572782960363584</v>
      </c>
      <c r="AW22" s="50">
        <f>IF(AE22="NA","NA",AE22*'Read me'!$U$21)</f>
        <v>0</v>
      </c>
      <c r="AX22" s="50">
        <f>IF(AF22="NA","NA",AF22*'Read me'!$U$22)</f>
        <v>7.2965606709275699</v>
      </c>
      <c r="AY22" s="50">
        <f>IF(AG22="NA","NA",AG22*'Read me'!$U$23)</f>
        <v>6.3093203910577449</v>
      </c>
      <c r="AZ22" s="50">
        <f>IF(AH22="NA","NA",AH22*'Read me'!$U$24)</f>
        <v>15.293098003735334</v>
      </c>
      <c r="BA22" s="50">
        <f>IF(AI22="NA","NA",AI22*'Read me'!$U$25)</f>
        <v>4.5128856304739164</v>
      </c>
      <c r="BB22" s="50">
        <f>IF(AJ22="NA","NA",AJ22*'Read me'!$U$26)</f>
        <v>3.7035883111154053</v>
      </c>
      <c r="BC22" s="50">
        <f>IF(AK22="NA","NA",AK22*'Read me'!$U$27)</f>
        <v>0</v>
      </c>
      <c r="BD22" s="50">
        <f>IF(AL22="NA","NA",AL22*'Read me'!$U$28)</f>
        <v>0</v>
      </c>
      <c r="BE22" s="76">
        <f t="shared" si="104"/>
        <v>37.115453007309966</v>
      </c>
      <c r="BF22" s="50">
        <f t="shared" si="75"/>
        <v>28.898979065720649</v>
      </c>
      <c r="BG22" s="50">
        <f t="shared" si="22"/>
        <v>8.2164739415893209</v>
      </c>
      <c r="BH22" s="50">
        <f t="shared" si="23"/>
        <v>47.688235967673556</v>
      </c>
      <c r="BI22" s="238">
        <f>IF(Y22="NA","NA",Feedstock!$C$13-Y22)</f>
        <v>13.049999999999983</v>
      </c>
      <c r="BJ22" s="50">
        <f t="shared" si="24"/>
        <v>69.211764032326442</v>
      </c>
      <c r="BK22" s="50">
        <f t="shared" si="1"/>
        <v>0.36697372810829981</v>
      </c>
      <c r="BL22" s="50">
        <f t="shared" si="25"/>
        <v>13.171764032326443</v>
      </c>
      <c r="BM22" s="76">
        <f t="shared" si="2"/>
        <v>0.19659090970789167</v>
      </c>
      <c r="BN22" s="50">
        <f t="shared" si="3"/>
        <v>0.16999173874599108</v>
      </c>
      <c r="BO22" s="50">
        <f t="shared" si="4"/>
        <v>0.41204125949165504</v>
      </c>
      <c r="BP22" s="50">
        <f t="shared" si="5"/>
        <v>0.12159047687185966</v>
      </c>
      <c r="BQ22" s="50">
        <f t="shared" si="6"/>
        <v>9.9785615182602663E-2</v>
      </c>
      <c r="BR22" s="50">
        <f t="shared" si="64"/>
        <v>0.77862390794553782</v>
      </c>
      <c r="BS22" s="50">
        <f t="shared" si="65"/>
        <v>0.22137609205446229</v>
      </c>
      <c r="BT22" s="76">
        <f t="shared" si="76"/>
        <v>0</v>
      </c>
      <c r="BU22" s="50">
        <f t="shared" si="77"/>
        <v>1.2438568188652392</v>
      </c>
      <c r="BV22" s="50">
        <f t="shared" si="78"/>
        <v>0</v>
      </c>
      <c r="BW22" s="50">
        <f t="shared" si="79"/>
        <v>0.85841890246133223</v>
      </c>
      <c r="BX22" s="50">
        <f t="shared" si="80"/>
        <v>0.74227298718262869</v>
      </c>
      <c r="BY22" s="50">
        <f t="shared" si="81"/>
        <v>1.7991880004379111</v>
      </c>
      <c r="BZ22" s="50">
        <f t="shared" si="82"/>
        <v>0.53092772123177101</v>
      </c>
      <c r="CA22" s="50">
        <f t="shared" si="83"/>
        <v>0.43571627189555706</v>
      </c>
      <c r="CB22" s="50">
        <f t="shared" si="84"/>
        <v>0</v>
      </c>
      <c r="CC22" s="50">
        <f t="shared" si="85"/>
        <v>0</v>
      </c>
      <c r="CD22" s="76">
        <f t="shared" si="86"/>
        <v>4.3665238832091999</v>
      </c>
      <c r="CE22" s="50">
        <f t="shared" si="87"/>
        <v>3.3998798900818721</v>
      </c>
      <c r="CF22" s="50">
        <f t="shared" si="88"/>
        <v>0.96664399312732796</v>
      </c>
      <c r="CG22" s="50">
        <f t="shared" si="89"/>
        <v>5.6103807020744396</v>
      </c>
      <c r="CH22" s="76">
        <f>Feedstock!$C$19/HHLO!$H21</f>
        <v>2.4702340171154766</v>
      </c>
      <c r="CI22" s="50">
        <f>Feedstock!$C$17/HHLO!$H21</f>
        <v>3.1302086014295005</v>
      </c>
      <c r="CJ22" s="50">
        <v>0</v>
      </c>
      <c r="CK22" s="50">
        <f>Feedstock!$C$21/HHLO!$H21</f>
        <v>0.56969996062209038</v>
      </c>
      <c r="CL22" s="50">
        <f>Feedstock!$C$23/HHLO!$H21</f>
        <v>0.12707626263108748</v>
      </c>
      <c r="CM22" s="50">
        <f>Feedstock!$C$25/HHLO!$H21</f>
        <v>3.1791584474896904E-2</v>
      </c>
      <c r="CN22" s="50">
        <v>0</v>
      </c>
      <c r="CO22" s="50">
        <v>0</v>
      </c>
      <c r="CP22" s="50">
        <v>0</v>
      </c>
      <c r="CQ22" s="50">
        <v>0</v>
      </c>
      <c r="CR22" s="76">
        <f>Feedstock!$C$26/HHLO!$H21</f>
        <v>0.72856780772807472</v>
      </c>
      <c r="CS22" s="50">
        <f>Feedstock!$C$27/HHLO!$H21</f>
        <v>0.72856780772807472</v>
      </c>
      <c r="CT22" s="71">
        <f>Feedstock!$C$28/HHLO!$H21</f>
        <v>0</v>
      </c>
      <c r="CU22" s="76">
        <f t="shared" si="90"/>
        <v>-2.4702340171154766</v>
      </c>
      <c r="CV22" s="50">
        <f t="shared" si="91"/>
        <v>-1.8863517825642613</v>
      </c>
      <c r="CW22" s="50">
        <f t="shared" si="92"/>
        <v>0</v>
      </c>
      <c r="CX22" s="50">
        <f t="shared" si="93"/>
        <v>0.28871894183924185</v>
      </c>
      <c r="CY22" s="50">
        <f t="shared" si="94"/>
        <v>0.61519672455154117</v>
      </c>
      <c r="CZ22" s="50">
        <f t="shared" si="95"/>
        <v>1.7673964159630142</v>
      </c>
      <c r="DA22" s="50">
        <f t="shared" si="96"/>
        <v>0.53092772123177101</v>
      </c>
      <c r="DB22" s="50">
        <f t="shared" si="97"/>
        <v>0.43571627189555706</v>
      </c>
      <c r="DC22" s="50">
        <f t="shared" si="98"/>
        <v>0</v>
      </c>
      <c r="DD22" s="50">
        <f t="shared" si="99"/>
        <v>0</v>
      </c>
      <c r="DE22" s="76">
        <f t="shared" si="100"/>
        <v>3.6379560754811253</v>
      </c>
      <c r="DF22" s="50">
        <f t="shared" si="101"/>
        <v>2.6713120823537975</v>
      </c>
      <c r="DG22" s="71">
        <f t="shared" si="102"/>
        <v>0.96664399312732796</v>
      </c>
      <c r="DH22" s="159">
        <f t="shared" si="44"/>
        <v>-0.16157744629087747</v>
      </c>
      <c r="DI22" s="160">
        <f t="shared" si="45"/>
        <v>-0.12338584187618275</v>
      </c>
      <c r="DJ22" s="160">
        <f t="shared" si="46"/>
        <v>0</v>
      </c>
      <c r="DK22" s="160">
        <f t="shared" si="47"/>
        <v>1.8885040443521791E-2</v>
      </c>
      <c r="DL22" s="160">
        <f t="shared" si="48"/>
        <v>4.0239878096903249E-2</v>
      </c>
      <c r="DM22" s="160">
        <f t="shared" si="49"/>
        <v>0.11560499835089252</v>
      </c>
      <c r="DN22" s="160">
        <f t="shared" si="50"/>
        <v>3.4727861719691555E-2</v>
      </c>
      <c r="DO22" s="160">
        <f t="shared" si="51"/>
        <v>2.8500102432592583E-2</v>
      </c>
      <c r="DP22" s="160">
        <f t="shared" si="52"/>
        <v>0</v>
      </c>
      <c r="DQ22" s="160">
        <f t="shared" si="53"/>
        <v>0</v>
      </c>
      <c r="DR22" s="159">
        <f t="shared" si="54"/>
        <v>0.23795788104360169</v>
      </c>
      <c r="DS22" s="160">
        <f t="shared" si="55"/>
        <v>0.17472991689131756</v>
      </c>
      <c r="DT22" s="160">
        <f t="shared" si="56"/>
        <v>6.3227964152284127E-2</v>
      </c>
      <c r="DU22" s="160">
        <f t="shared" si="20"/>
        <v>-4.7005407123458534E-2</v>
      </c>
      <c r="DV22" s="248">
        <f>IF(H22="NA","NA",Feedstock!$C$8/HHLO!H22)</f>
        <v>11.765139721944969</v>
      </c>
      <c r="DW22" s="107">
        <f t="shared" si="70"/>
        <v>8.7156314522869422</v>
      </c>
      <c r="DX22" s="107">
        <f t="shared" si="71"/>
        <v>6.9978178907204507</v>
      </c>
      <c r="DY22" s="255">
        <f t="shared" si="57"/>
        <v>0.30517941839937707</v>
      </c>
      <c r="DZ22" s="256">
        <f t="shared" si="72"/>
        <v>0.32059879663102231</v>
      </c>
    </row>
    <row r="23" spans="1:130" s="261" customFormat="1">
      <c r="A23" s="158"/>
      <c r="B23" s="158">
        <v>2</v>
      </c>
      <c r="C23" s="76">
        <v>16.98611111111677</v>
      </c>
      <c r="D23" s="64">
        <f t="shared" ref="D23:D28" si="105">C23-C22</f>
        <v>3.0208333333357587</v>
      </c>
      <c r="E23" s="78">
        <v>0.6</v>
      </c>
      <c r="F23" s="158">
        <v>0.2</v>
      </c>
      <c r="G23" s="65">
        <f t="shared" si="66"/>
        <v>5.0261780104742679E-2</v>
      </c>
      <c r="H23" s="63">
        <f t="shared" si="73"/>
        <v>11.937499999992722</v>
      </c>
      <c r="I23" s="77">
        <f>Feedstock!$C$13</f>
        <v>129.94999999999999</v>
      </c>
      <c r="J23" s="69">
        <f>Feedstock!$C$10</f>
        <v>87.549818540534474</v>
      </c>
      <c r="K23" s="66">
        <f t="shared" si="67"/>
        <v>10.885863874352184</v>
      </c>
      <c r="L23" s="66">
        <f t="shared" si="67"/>
        <v>7.3340162128241122</v>
      </c>
      <c r="M23" s="162">
        <v>5.71</v>
      </c>
      <c r="N23" s="157">
        <v>15</v>
      </c>
      <c r="O23" s="157">
        <v>2</v>
      </c>
      <c r="P23" s="157">
        <v>0</v>
      </c>
      <c r="Q23" s="157">
        <v>1</v>
      </c>
      <c r="R23" s="157">
        <v>5.94</v>
      </c>
      <c r="S23" s="159">
        <f t="shared" si="68"/>
        <v>-3.5472972972972965E-2</v>
      </c>
      <c r="T23" s="66">
        <f t="shared" si="69"/>
        <v>16.551724137917748</v>
      </c>
      <c r="U23" s="71">
        <f t="shared" si="63"/>
        <v>3.7935102770129134</v>
      </c>
      <c r="V23" s="70">
        <v>13.91</v>
      </c>
      <c r="W23" s="78" t="s">
        <v>88</v>
      </c>
      <c r="X23" s="78" t="s">
        <v>88</v>
      </c>
      <c r="Y23" s="78" t="s">
        <v>88</v>
      </c>
      <c r="Z23" s="157" t="s">
        <v>88</v>
      </c>
      <c r="AA23" s="163" t="str">
        <f t="shared" si="16"/>
        <v>NA</v>
      </c>
      <c r="AB23" s="50">
        <v>0</v>
      </c>
      <c r="AC23" s="50">
        <v>0</v>
      </c>
      <c r="AD23" s="50">
        <v>9.3738836245569974</v>
      </c>
      <c r="AE23" s="69">
        <v>0</v>
      </c>
      <c r="AF23" s="69">
        <v>6.8829598086668691</v>
      </c>
      <c r="AG23" s="69">
        <v>3.9394990057261698</v>
      </c>
      <c r="AH23" s="69">
        <v>9.6301923643218927</v>
      </c>
      <c r="AI23" s="69">
        <v>2.6005964071645824</v>
      </c>
      <c r="AJ23" s="69">
        <v>1.5516301064414939</v>
      </c>
      <c r="AK23" s="69">
        <v>0</v>
      </c>
      <c r="AL23" s="50">
        <v>0</v>
      </c>
      <c r="AM23" s="290">
        <v>1151.8283122974588</v>
      </c>
      <c r="AN23" s="66">
        <v>1.7168805470476551E-4</v>
      </c>
      <c r="AO23" s="66">
        <v>85.305001321278539</v>
      </c>
      <c r="AP23" s="66">
        <v>14.694826990666748</v>
      </c>
      <c r="AQ23" s="75">
        <f>AM23/E23/D23/1000</f>
        <v>0.63549148264636357</v>
      </c>
      <c r="AR23" s="75">
        <f t="shared" ref="AR23:AT26" si="106">AN23*$AQ23/100</f>
        <v>1.091062964370014E-6</v>
      </c>
      <c r="AS23" s="75">
        <f t="shared" si="106"/>
        <v>0.54210601766809308</v>
      </c>
      <c r="AT23" s="65">
        <f t="shared" si="106"/>
        <v>9.3384373915306129E-2</v>
      </c>
      <c r="AU23" s="76">
        <f>IF(AC23="NA","NA",AC23*'Read me'!$U$30)</f>
        <v>0</v>
      </c>
      <c r="AV23" s="50">
        <f>IF(AD23="NA","NA",AD23*'Read me'!$U$31)</f>
        <v>19.562887564292865</v>
      </c>
      <c r="AW23" s="50">
        <f>IF(AE23="NA","NA",AE23*'Read me'!$U$21)</f>
        <v>0</v>
      </c>
      <c r="AX23" s="50">
        <f>IF(AF23="NA","NA",AF23*'Read me'!$U$22)</f>
        <v>7.3418237959113268</v>
      </c>
      <c r="AY23" s="50">
        <f>IF(AG23="NA","NA",AG23*'Read me'!$U$23)</f>
        <v>5.9624849816396086</v>
      </c>
      <c r="AZ23" s="50">
        <f>IF(AH23="NA","NA",AH23*'Read me'!$U$24)</f>
        <v>17.509440662403442</v>
      </c>
      <c r="BA23" s="50">
        <f>IF(AI23="NA","NA",AI23*'Read me'!$U$25)</f>
        <v>5.3031769871591479</v>
      </c>
      <c r="BB23" s="50">
        <f>IF(AJ23="NA","NA",AJ23*'Read me'!$U$26)</f>
        <v>3.4242871314570897</v>
      </c>
      <c r="BC23" s="50">
        <f>IF(AK23="NA","NA",AK23*'Read me'!$U$27)</f>
        <v>0</v>
      </c>
      <c r="BD23" s="50">
        <f>IF(AL23="NA","NA",AL23*'Read me'!$U$28)</f>
        <v>0</v>
      </c>
      <c r="BE23" s="76">
        <f t="shared" si="104"/>
        <v>39.541213558570618</v>
      </c>
      <c r="BF23" s="50">
        <f t="shared" si="75"/>
        <v>30.813749439954378</v>
      </c>
      <c r="BG23" s="50">
        <f t="shared" si="22"/>
        <v>8.7274641186162381</v>
      </c>
      <c r="BH23" s="50">
        <f t="shared" si="23"/>
        <v>59.104101122863483</v>
      </c>
      <c r="BI23" s="238" t="str">
        <f>IF(Y23="NA","NA",Feedstock!$C$13-Y23)</f>
        <v>NA</v>
      </c>
      <c r="BJ23" s="50" t="str">
        <f t="shared" si="24"/>
        <v>NA</v>
      </c>
      <c r="BK23" s="50">
        <f t="shared" si="1"/>
        <v>0.45482186320018075</v>
      </c>
      <c r="BL23" s="50" t="str">
        <f t="shared" si="25"/>
        <v>NA</v>
      </c>
      <c r="BM23" s="76">
        <f t="shared" si="2"/>
        <v>0.18567522681205051</v>
      </c>
      <c r="BN23" s="50">
        <f t="shared" si="3"/>
        <v>0.15079165369590006</v>
      </c>
      <c r="BO23" s="50">
        <f t="shared" si="4"/>
        <v>0.44281495398383502</v>
      </c>
      <c r="BP23" s="50">
        <f t="shared" si="5"/>
        <v>0.13411770934404404</v>
      </c>
      <c r="BQ23" s="50">
        <f t="shared" si="6"/>
        <v>8.6600456164170267E-2</v>
      </c>
      <c r="BR23" s="50">
        <f t="shared" si="64"/>
        <v>0.77928183449178567</v>
      </c>
      <c r="BS23" s="50">
        <f t="shared" si="65"/>
        <v>0.22071816550821433</v>
      </c>
      <c r="BT23" s="76">
        <f t="shared" si="76"/>
        <v>0</v>
      </c>
      <c r="BU23" s="50">
        <f t="shared" si="77"/>
        <v>2.1586634553685147</v>
      </c>
      <c r="BV23" s="50">
        <f t="shared" si="78"/>
        <v>0</v>
      </c>
      <c r="BW23" s="50">
        <f t="shared" si="79"/>
        <v>0.81013228092749612</v>
      </c>
      <c r="BX23" s="50">
        <f t="shared" si="80"/>
        <v>0.65792937728384249</v>
      </c>
      <c r="BY23" s="50">
        <f t="shared" si="81"/>
        <v>1.9320762110222773</v>
      </c>
      <c r="BZ23" s="50">
        <f t="shared" si="82"/>
        <v>0.58517815030674658</v>
      </c>
      <c r="CA23" s="50">
        <f t="shared" si="83"/>
        <v>0.37785237312599629</v>
      </c>
      <c r="CB23" s="50">
        <f t="shared" si="84"/>
        <v>0</v>
      </c>
      <c r="CC23" s="50">
        <f t="shared" si="85"/>
        <v>0</v>
      </c>
      <c r="CD23" s="76">
        <f t="shared" si="86"/>
        <v>4.3631683926663589</v>
      </c>
      <c r="CE23" s="50">
        <f t="shared" si="87"/>
        <v>3.4001378692336162</v>
      </c>
      <c r="CF23" s="50">
        <f t="shared" si="88"/>
        <v>0.96303052343274298</v>
      </c>
      <c r="CG23" s="50">
        <f t="shared" si="89"/>
        <v>6.521831848034874</v>
      </c>
      <c r="CH23" s="76">
        <f>Feedstock!$C$19/HHLO!$H22</f>
        <v>2.3169091470877432</v>
      </c>
      <c r="CI23" s="50">
        <f>Feedstock!$C$17/HHLO!$H22</f>
        <v>2.9359197916857571</v>
      </c>
      <c r="CJ23" s="50">
        <v>0</v>
      </c>
      <c r="CK23" s="50">
        <f>Feedstock!$C$21/HHLO!$H22</f>
        <v>0.53433927341109255</v>
      </c>
      <c r="CL23" s="50">
        <f>Feedstock!$C$23/HHLO!$H22</f>
        <v>0.11918877046778495</v>
      </c>
      <c r="CM23" s="50">
        <f>Feedstock!$C$25/HHLO!$H22</f>
        <v>2.9818313714387656E-2</v>
      </c>
      <c r="CN23" s="50">
        <v>0</v>
      </c>
      <c r="CO23" s="50">
        <v>0</v>
      </c>
      <c r="CP23" s="50">
        <v>0</v>
      </c>
      <c r="CQ23" s="50">
        <v>0</v>
      </c>
      <c r="CR23" s="76">
        <f>Feedstock!$C$26/HHLO!$H22</f>
        <v>0.68334635759326523</v>
      </c>
      <c r="CS23" s="50">
        <f>Feedstock!$C$27/HHLO!$H22</f>
        <v>0.68334635759326523</v>
      </c>
      <c r="CT23" s="71">
        <f>Feedstock!$C$28/HHLO!$H22</f>
        <v>0</v>
      </c>
      <c r="CU23" s="76">
        <f t="shared" si="90"/>
        <v>-2.3169091470877432</v>
      </c>
      <c r="CV23" s="50">
        <f t="shared" si="91"/>
        <v>-0.77725633631724245</v>
      </c>
      <c r="CW23" s="50">
        <f t="shared" si="92"/>
        <v>0</v>
      </c>
      <c r="CX23" s="50">
        <f t="shared" si="93"/>
        <v>0.27579300751640357</v>
      </c>
      <c r="CY23" s="50">
        <f t="shared" si="94"/>
        <v>0.53874060681605751</v>
      </c>
      <c r="CZ23" s="50">
        <f t="shared" si="95"/>
        <v>1.9022578973078896</v>
      </c>
      <c r="DA23" s="50">
        <f t="shared" si="96"/>
        <v>0.58517815030674658</v>
      </c>
      <c r="DB23" s="50">
        <f t="shared" si="97"/>
        <v>0.37785237312599629</v>
      </c>
      <c r="DC23" s="50">
        <f t="shared" si="98"/>
        <v>0</v>
      </c>
      <c r="DD23" s="50">
        <f t="shared" si="99"/>
        <v>0</v>
      </c>
      <c r="DE23" s="76">
        <f t="shared" si="100"/>
        <v>3.6798220350730935</v>
      </c>
      <c r="DF23" s="50">
        <f t="shared" si="101"/>
        <v>2.7167915116403512</v>
      </c>
      <c r="DG23" s="71">
        <f t="shared" si="102"/>
        <v>0.96303052343274298</v>
      </c>
      <c r="DH23" s="159">
        <f t="shared" si="44"/>
        <v>-0.1615774462908775</v>
      </c>
      <c r="DI23" s="160">
        <f t="shared" si="45"/>
        <v>-5.4204582900197501E-2</v>
      </c>
      <c r="DJ23" s="160">
        <f t="shared" si="46"/>
        <v>0</v>
      </c>
      <c r="DK23" s="160">
        <f t="shared" si="47"/>
        <v>1.9233352294108611E-2</v>
      </c>
      <c r="DL23" s="160">
        <f t="shared" si="48"/>
        <v>3.7570886873985694E-2</v>
      </c>
      <c r="DM23" s="160">
        <f t="shared" si="49"/>
        <v>0.13266034778273636</v>
      </c>
      <c r="DN23" s="160">
        <f t="shared" si="50"/>
        <v>4.0809365041624843E-2</v>
      </c>
      <c r="DO23" s="160">
        <f t="shared" si="51"/>
        <v>2.6350805167041868E-2</v>
      </c>
      <c r="DP23" s="160">
        <f t="shared" si="52"/>
        <v>0</v>
      </c>
      <c r="DQ23" s="160">
        <f t="shared" si="53"/>
        <v>0</v>
      </c>
      <c r="DR23" s="159">
        <f t="shared" si="54"/>
        <v>0.2566247571594974</v>
      </c>
      <c r="DS23" s="160">
        <f t="shared" si="55"/>
        <v>0.18946458695083071</v>
      </c>
      <c r="DT23" s="160">
        <f t="shared" si="56"/>
        <v>6.7160170208666714E-2</v>
      </c>
      <c r="DU23" s="160">
        <f t="shared" si="20"/>
        <v>4.0842727968422365E-2</v>
      </c>
      <c r="DV23" s="248">
        <f>IF(H23="NA","NA",Feedstock!$C$8/HHLO!H23)</f>
        <v>8.9316505742640313</v>
      </c>
      <c r="DW23" s="107" t="str">
        <f t="shared" si="70"/>
        <v>NA</v>
      </c>
      <c r="DX23" s="107" t="str">
        <f t="shared" si="71"/>
        <v>NA</v>
      </c>
      <c r="DY23" s="255" t="str">
        <f t="shared" si="57"/>
        <v>NA</v>
      </c>
      <c r="DZ23" s="256" t="str">
        <f t="shared" si="72"/>
        <v>NA</v>
      </c>
    </row>
    <row r="24" spans="1:130" s="261" customFormat="1">
      <c r="A24" s="158"/>
      <c r="B24" s="158">
        <v>2</v>
      </c>
      <c r="C24" s="76">
        <v>20.965277777781012</v>
      </c>
      <c r="D24" s="64">
        <f t="shared" si="105"/>
        <v>3.9791666666642413</v>
      </c>
      <c r="E24" s="78">
        <v>0.6</v>
      </c>
      <c r="F24" s="158">
        <v>0.2</v>
      </c>
      <c r="G24" s="65">
        <f t="shared" si="66"/>
        <v>6.0952380952380952E-2</v>
      </c>
      <c r="H24" s="63">
        <f t="shared" si="73"/>
        <v>9.84375</v>
      </c>
      <c r="I24" s="77">
        <f>Feedstock!$C$13</f>
        <v>129.94999999999999</v>
      </c>
      <c r="J24" s="69">
        <f>Feedstock!$C$10</f>
        <v>87.549818540534474</v>
      </c>
      <c r="K24" s="66">
        <f t="shared" si="67"/>
        <v>13.201269841269839</v>
      </c>
      <c r="L24" s="66">
        <f t="shared" si="67"/>
        <v>8.8939498199908034</v>
      </c>
      <c r="M24" s="162">
        <v>5.73</v>
      </c>
      <c r="N24" s="157">
        <v>15</v>
      </c>
      <c r="O24" s="157">
        <v>2</v>
      </c>
      <c r="P24" s="157">
        <v>0</v>
      </c>
      <c r="Q24" s="157">
        <v>1</v>
      </c>
      <c r="R24" s="157">
        <v>5.87</v>
      </c>
      <c r="S24" s="159">
        <f t="shared" si="68"/>
        <v>-3.5353535353535345E-2</v>
      </c>
      <c r="T24" s="66">
        <f t="shared" si="69"/>
        <v>12.565445026185669</v>
      </c>
      <c r="U24" s="71">
        <f t="shared" si="63"/>
        <v>3.5095561173139833</v>
      </c>
      <c r="V24" s="70">
        <v>14.71</v>
      </c>
      <c r="W24" s="78">
        <v>45.901545798927515</v>
      </c>
      <c r="X24" s="78">
        <v>31.559562271644303</v>
      </c>
      <c r="Y24" s="78">
        <v>103.3</v>
      </c>
      <c r="Z24" s="157">
        <v>75.48</v>
      </c>
      <c r="AA24" s="163">
        <f t="shared" si="16"/>
        <v>27.819999999999993</v>
      </c>
      <c r="AB24" s="50">
        <v>0</v>
      </c>
      <c r="AC24" s="50">
        <v>0</v>
      </c>
      <c r="AD24" s="50">
        <v>10.222205469193888</v>
      </c>
      <c r="AE24" s="69">
        <v>0</v>
      </c>
      <c r="AF24" s="69">
        <v>8.896679907381797</v>
      </c>
      <c r="AG24" s="69">
        <v>4.7312052986168771</v>
      </c>
      <c r="AH24" s="69">
        <v>9.9776144135295102</v>
      </c>
      <c r="AI24" s="69">
        <v>1.6321284221979406</v>
      </c>
      <c r="AJ24" s="69">
        <v>2.0936793502997313</v>
      </c>
      <c r="AK24" s="69">
        <v>0</v>
      </c>
      <c r="AL24" s="50">
        <v>0</v>
      </c>
      <c r="AM24" s="290">
        <v>1170.7107436465972</v>
      </c>
      <c r="AN24" s="66">
        <v>0</v>
      </c>
      <c r="AO24" s="66">
        <v>81.107488716007609</v>
      </c>
      <c r="AP24" s="66">
        <v>18.892511283992391</v>
      </c>
      <c r="AQ24" s="75">
        <f>AM24/E24/D24/1000</f>
        <v>0.49035004969520873</v>
      </c>
      <c r="AR24" s="75">
        <f t="shared" si="106"/>
        <v>0</v>
      </c>
      <c r="AS24" s="75">
        <f t="shared" si="106"/>
        <v>0.39771061122547913</v>
      </c>
      <c r="AT24" s="65">
        <f t="shared" si="106"/>
        <v>9.2639438469729607E-2</v>
      </c>
      <c r="AU24" s="76">
        <f>IF(AC24="NA","NA",AC24*'Read me'!$U$30)</f>
        <v>0</v>
      </c>
      <c r="AV24" s="50">
        <f>IF(AD24="NA","NA",AD24*'Read me'!$U$31)</f>
        <v>21.33329837049159</v>
      </c>
      <c r="AW24" s="50">
        <f>IF(AE24="NA","NA",AE24*'Read me'!$U$21)</f>
        <v>0</v>
      </c>
      <c r="AX24" s="50">
        <f>IF(AF24="NA","NA",AF24*'Read me'!$U$22)</f>
        <v>9.4897919012072496</v>
      </c>
      <c r="AY24" s="50">
        <f>IF(AG24="NA","NA",AG24*'Read me'!$U$23)</f>
        <v>7.1607431546633817</v>
      </c>
      <c r="AZ24" s="50">
        <f>IF(AH24="NA","NA",AH24*'Read me'!$U$24)</f>
        <v>18.141117115508202</v>
      </c>
      <c r="BA24" s="50">
        <f>IF(AI24="NA","NA",AI24*'Read me'!$U$25)</f>
        <v>3.3282618805605062</v>
      </c>
      <c r="BB24" s="50">
        <f>IF(AJ24="NA","NA",AJ24*'Read me'!$U$26)</f>
        <v>4.6205337385925107</v>
      </c>
      <c r="BC24" s="50">
        <f>IF(AK24="NA","NA",AK24*'Read me'!$U$27)</f>
        <v>0</v>
      </c>
      <c r="BD24" s="50">
        <f>IF(AL24="NA","NA",AL24*'Read me'!$U$28)</f>
        <v>0</v>
      </c>
      <c r="BE24" s="76">
        <f t="shared" si="104"/>
        <v>42.740447790531846</v>
      </c>
      <c r="BF24" s="50">
        <f t="shared" si="75"/>
        <v>34.791652171378828</v>
      </c>
      <c r="BG24" s="50">
        <f t="shared" si="22"/>
        <v>7.9487956191530174</v>
      </c>
      <c r="BH24" s="50">
        <f t="shared" si="23"/>
        <v>64.073746161023436</v>
      </c>
      <c r="BI24" s="238">
        <f>IF(Y24="NA","NA",Feedstock!$C$13-Y24)</f>
        <v>26.649999999999991</v>
      </c>
      <c r="BJ24" s="50">
        <f t="shared" si="24"/>
        <v>39.226253838976561</v>
      </c>
      <c r="BK24" s="50">
        <f t="shared" si="1"/>
        <v>0.49306461070429736</v>
      </c>
      <c r="BL24" s="50">
        <f t="shared" si="25"/>
        <v>11.406253838976568</v>
      </c>
      <c r="BM24" s="76">
        <f t="shared" si="2"/>
        <v>0.22203304812612404</v>
      </c>
      <c r="BN24" s="50">
        <f t="shared" si="3"/>
        <v>0.16754019961975405</v>
      </c>
      <c r="BO24" s="50">
        <f t="shared" si="4"/>
        <v>0.42444845698427486</v>
      </c>
      <c r="BP24" s="50">
        <f t="shared" si="5"/>
        <v>7.7871478952960468E-2</v>
      </c>
      <c r="BQ24" s="50">
        <f t="shared" si="6"/>
        <v>0.10810681631688666</v>
      </c>
      <c r="BR24" s="50">
        <f t="shared" si="64"/>
        <v>0.8140217047301529</v>
      </c>
      <c r="BS24" s="50">
        <f t="shared" si="65"/>
        <v>0.18597829526984713</v>
      </c>
      <c r="BT24" s="76">
        <f t="shared" si="76"/>
        <v>0</v>
      </c>
      <c r="BU24" s="50">
        <f t="shared" si="77"/>
        <v>1.7870825860108563</v>
      </c>
      <c r="BV24" s="50">
        <f t="shared" si="78"/>
        <v>0</v>
      </c>
      <c r="BW24" s="50">
        <f t="shared" si="79"/>
        <v>0.79495638963041126</v>
      </c>
      <c r="BX24" s="50">
        <f t="shared" si="80"/>
        <v>0.59985282971038723</v>
      </c>
      <c r="BY24" s="50">
        <f t="shared" si="81"/>
        <v>1.5196747321900952</v>
      </c>
      <c r="BZ24" s="50">
        <f t="shared" si="82"/>
        <v>0.27880727795288252</v>
      </c>
      <c r="CA24" s="50">
        <f t="shared" si="83"/>
        <v>0.38706041789280232</v>
      </c>
      <c r="CB24" s="50">
        <f t="shared" si="84"/>
        <v>0</v>
      </c>
      <c r="CC24" s="50">
        <f t="shared" si="85"/>
        <v>0</v>
      </c>
      <c r="CD24" s="76">
        <f t="shared" si="86"/>
        <v>3.5803516473765784</v>
      </c>
      <c r="CE24" s="50">
        <f t="shared" si="87"/>
        <v>2.9144839515308933</v>
      </c>
      <c r="CF24" s="50">
        <f t="shared" si="88"/>
        <v>0.66586769584568484</v>
      </c>
      <c r="CG24" s="50">
        <f t="shared" si="89"/>
        <v>5.3674342333874341</v>
      </c>
      <c r="CH24" s="76">
        <f>Feedstock!$C$19/HHLO!$H23</f>
        <v>1.7589100854879436</v>
      </c>
      <c r="CI24" s="50">
        <f>Feedstock!$C$17/HHLO!$H23</f>
        <v>2.2288396324347435</v>
      </c>
      <c r="CJ24" s="50">
        <v>0</v>
      </c>
      <c r="CK24" s="50">
        <f>Feedstock!$C$21/HHLO!$H23</f>
        <v>0.40565023374197828</v>
      </c>
      <c r="CL24" s="50">
        <f>Feedstock!$C$23/HHLO!$H23</f>
        <v>9.048362155944098E-2</v>
      </c>
      <c r="CM24" s="50">
        <f>Feedstock!$C$25/HHLO!$H23</f>
        <v>2.2636939730849823E-2</v>
      </c>
      <c r="CN24" s="50">
        <v>0</v>
      </c>
      <c r="CO24" s="50">
        <v>0</v>
      </c>
      <c r="CP24" s="50">
        <v>0</v>
      </c>
      <c r="CQ24" s="50">
        <v>0</v>
      </c>
      <c r="CR24" s="76">
        <f>Feedstock!$C$26/HHLO!$H23</f>
        <v>0.51877079503226908</v>
      </c>
      <c r="CS24" s="50">
        <f>Feedstock!$C$27/HHLO!$H23</f>
        <v>0.51877079503226908</v>
      </c>
      <c r="CT24" s="71">
        <f>Feedstock!$C$28/HHLO!$H23</f>
        <v>0</v>
      </c>
      <c r="CU24" s="76">
        <f t="shared" si="90"/>
        <v>-1.7589100854879436</v>
      </c>
      <c r="CV24" s="50">
        <f t="shared" si="91"/>
        <v>-0.44175704642388713</v>
      </c>
      <c r="CW24" s="50">
        <f t="shared" si="92"/>
        <v>0</v>
      </c>
      <c r="CX24" s="50">
        <f t="shared" si="93"/>
        <v>0.38930615588843298</v>
      </c>
      <c r="CY24" s="50">
        <f t="shared" si="94"/>
        <v>0.50936920815094622</v>
      </c>
      <c r="CZ24" s="50">
        <f t="shared" si="95"/>
        <v>1.4970377924592453</v>
      </c>
      <c r="DA24" s="50">
        <f t="shared" si="96"/>
        <v>0.27880727795288252</v>
      </c>
      <c r="DB24" s="50">
        <f t="shared" si="97"/>
        <v>0.38706041789280232</v>
      </c>
      <c r="DC24" s="50">
        <f t="shared" si="98"/>
        <v>0</v>
      </c>
      <c r="DD24" s="50">
        <f t="shared" si="99"/>
        <v>0</v>
      </c>
      <c r="DE24" s="76">
        <f t="shared" si="100"/>
        <v>3.0615808523443091</v>
      </c>
      <c r="DF24" s="50">
        <f t="shared" si="101"/>
        <v>2.3957131564986245</v>
      </c>
      <c r="DG24" s="71">
        <f t="shared" si="102"/>
        <v>0.66586769584568484</v>
      </c>
      <c r="DH24" s="159">
        <f t="shared" si="44"/>
        <v>-0.1615774462908775</v>
      </c>
      <c r="DI24" s="160">
        <f t="shared" si="45"/>
        <v>-4.0580798319984138E-2</v>
      </c>
      <c r="DJ24" s="160">
        <f t="shared" si="46"/>
        <v>0</v>
      </c>
      <c r="DK24" s="160">
        <f t="shared" si="47"/>
        <v>3.5762541253677081E-2</v>
      </c>
      <c r="DL24" s="160">
        <f t="shared" si="48"/>
        <v>4.6791803942271754E-2</v>
      </c>
      <c r="DM24" s="160">
        <f t="shared" si="49"/>
        <v>0.1375212670063205</v>
      </c>
      <c r="DN24" s="160">
        <f t="shared" si="50"/>
        <v>2.5611865183228215E-2</v>
      </c>
      <c r="DO24" s="160">
        <f t="shared" si="51"/>
        <v>3.5556242697903133E-2</v>
      </c>
      <c r="DP24" s="160">
        <f t="shared" si="52"/>
        <v>0</v>
      </c>
      <c r="DQ24" s="160">
        <f t="shared" si="53"/>
        <v>0</v>
      </c>
      <c r="DR24" s="159">
        <f t="shared" si="54"/>
        <v>0.28124372008340065</v>
      </c>
      <c r="DS24" s="160">
        <f t="shared" si="55"/>
        <v>0.22007561220226934</v>
      </c>
      <c r="DT24" s="160">
        <f t="shared" si="56"/>
        <v>6.1168107881131348E-2</v>
      </c>
      <c r="DU24" s="160">
        <f t="shared" si="20"/>
        <v>7.9085475472539066E-2</v>
      </c>
      <c r="DV24" s="248">
        <f>IF(H24="NA","NA",Feedstock!$C$8/HHLO!H24)</f>
        <v>10.831398474180252</v>
      </c>
      <c r="DW24" s="107">
        <f t="shared" si="70"/>
        <v>3.84515566902245</v>
      </c>
      <c r="DX24" s="107">
        <f t="shared" si="71"/>
        <v>2.6437329651655324</v>
      </c>
      <c r="DY24" s="255">
        <f t="shared" si="57"/>
        <v>0.56949103225085684</v>
      </c>
      <c r="DZ24" s="256">
        <f t="shared" si="72"/>
        <v>0.63952452674664739</v>
      </c>
    </row>
    <row r="25" spans="1:130" s="261" customFormat="1">
      <c r="A25" s="158"/>
      <c r="B25" s="158">
        <v>2</v>
      </c>
      <c r="C25" s="76">
        <v>24.246527777781012</v>
      </c>
      <c r="D25" s="64">
        <f t="shared" si="105"/>
        <v>3.28125</v>
      </c>
      <c r="E25" s="78">
        <v>0.6</v>
      </c>
      <c r="F25" s="158">
        <v>0.2</v>
      </c>
      <c r="G25" s="65">
        <f t="shared" si="66"/>
        <v>5.3185595567901339E-2</v>
      </c>
      <c r="H25" s="63">
        <f t="shared" si="73"/>
        <v>11.281249999992724</v>
      </c>
      <c r="I25" s="77">
        <f>Feedstock!$C$13</f>
        <v>129.94999999999999</v>
      </c>
      <c r="J25" s="69">
        <f>Feedstock!$C$10</f>
        <v>87.549818540534474</v>
      </c>
      <c r="K25" s="66">
        <f t="shared" si="67"/>
        <v>11.51911357341463</v>
      </c>
      <c r="L25" s="66">
        <f t="shared" si="67"/>
        <v>7.7606487349000277</v>
      </c>
      <c r="M25" s="162">
        <v>5.56</v>
      </c>
      <c r="N25" s="157">
        <v>15</v>
      </c>
      <c r="O25" s="157">
        <v>2</v>
      </c>
      <c r="P25" s="157">
        <v>0</v>
      </c>
      <c r="Q25" s="157">
        <v>1</v>
      </c>
      <c r="R25" s="157">
        <v>5.99</v>
      </c>
      <c r="S25" s="159">
        <f t="shared" si="68"/>
        <v>-5.2810902896081854E-2</v>
      </c>
      <c r="T25" s="66">
        <f t="shared" si="69"/>
        <v>15.238095238095237</v>
      </c>
      <c r="U25" s="71">
        <f t="shared" si="63"/>
        <v>3.4320836399607288</v>
      </c>
      <c r="V25" s="70">
        <v>16.829999999999998</v>
      </c>
      <c r="W25" s="78" t="s">
        <v>88</v>
      </c>
      <c r="X25" s="78" t="s">
        <v>88</v>
      </c>
      <c r="Y25" s="78" t="s">
        <v>88</v>
      </c>
      <c r="Z25" s="157" t="s">
        <v>88</v>
      </c>
      <c r="AA25" s="163" t="str">
        <f t="shared" si="16"/>
        <v>NA</v>
      </c>
      <c r="AB25" s="50">
        <v>0</v>
      </c>
      <c r="AC25" s="50">
        <v>5.3128116266059795</v>
      </c>
      <c r="AD25" s="50">
        <v>10.513340067379549</v>
      </c>
      <c r="AE25" s="69">
        <v>0</v>
      </c>
      <c r="AF25" s="69">
        <v>7.1659632762848045</v>
      </c>
      <c r="AG25" s="69">
        <v>3.688851153885035</v>
      </c>
      <c r="AH25" s="69">
        <v>8.0288877588728838</v>
      </c>
      <c r="AI25" s="69">
        <v>2.8036642670406491</v>
      </c>
      <c r="AJ25" s="69">
        <v>2.037320409539308</v>
      </c>
      <c r="AK25" s="69">
        <v>0</v>
      </c>
      <c r="AL25" s="50">
        <v>0</v>
      </c>
      <c r="AM25" s="290">
        <v>802.50333233839331</v>
      </c>
      <c r="AN25" s="66">
        <v>0</v>
      </c>
      <c r="AO25" s="66">
        <v>86.287899933577293</v>
      </c>
      <c r="AP25" s="66">
        <v>13.712100066422707</v>
      </c>
      <c r="AQ25" s="75">
        <f>AM25/E25/D25/1000</f>
        <v>0.40762074023537442</v>
      </c>
      <c r="AR25" s="75">
        <f t="shared" si="106"/>
        <v>0</v>
      </c>
      <c r="AS25" s="75">
        <f t="shared" si="106"/>
        <v>0.35172737644280694</v>
      </c>
      <c r="AT25" s="65">
        <f t="shared" si="106"/>
        <v>5.5893363792567506E-2</v>
      </c>
      <c r="AU25" s="76">
        <f>IF(AC25="NA","NA",AC25*'Read me'!$U$30)</f>
        <v>5.6669990683797113</v>
      </c>
      <c r="AV25" s="50">
        <f>IF(AD25="NA","NA",AD25*'Read me'!$U$31)</f>
        <v>21.940883618879056</v>
      </c>
      <c r="AW25" s="50">
        <f>IF(AE25="NA","NA",AE25*'Read me'!$U$21)</f>
        <v>0</v>
      </c>
      <c r="AX25" s="50">
        <f>IF(AF25="NA","NA",AF25*'Read me'!$U$22)</f>
        <v>7.6436941613704583</v>
      </c>
      <c r="AY25" s="50">
        <f>IF(AG25="NA","NA",AG25*'Read me'!$U$23)</f>
        <v>5.5831260707449184</v>
      </c>
      <c r="AZ25" s="50">
        <f>IF(AH25="NA","NA",AH25*'Read me'!$U$24)</f>
        <v>14.597977743405245</v>
      </c>
      <c r="BA25" s="50">
        <f>IF(AI25="NA","NA",AI25*'Read me'!$U$25)</f>
        <v>5.7172761523966171</v>
      </c>
      <c r="BB25" s="50">
        <f>IF(AJ25="NA","NA",AJ25*'Read me'!$U$26)</f>
        <v>4.496155386569507</v>
      </c>
      <c r="BC25" s="50">
        <f>IF(AK25="NA","NA",AK25*'Read me'!$U$27)</f>
        <v>0</v>
      </c>
      <c r="BD25" s="50">
        <f>IF(AL25="NA","NA",AL25*'Read me'!$U$28)</f>
        <v>0</v>
      </c>
      <c r="BE25" s="76">
        <f t="shared" si="104"/>
        <v>38.038229514486744</v>
      </c>
      <c r="BF25" s="50">
        <f t="shared" si="75"/>
        <v>27.824797975520621</v>
      </c>
      <c r="BG25" s="50">
        <f t="shared" si="22"/>
        <v>10.213431538966123</v>
      </c>
      <c r="BH25" s="50">
        <f t="shared" si="23"/>
        <v>65.64611220174551</v>
      </c>
      <c r="BI25" s="238" t="str">
        <f>IF(Y25="NA","NA",Feedstock!$C$13-Y25)</f>
        <v>NA</v>
      </c>
      <c r="BJ25" s="50" t="str">
        <f t="shared" si="24"/>
        <v>NA</v>
      </c>
      <c r="BK25" s="50">
        <f t="shared" si="1"/>
        <v>0.50516438785490969</v>
      </c>
      <c r="BL25" s="50" t="str">
        <f t="shared" si="25"/>
        <v>NA</v>
      </c>
      <c r="BM25" s="76">
        <f t="shared" si="2"/>
        <v>0.20094768497201954</v>
      </c>
      <c r="BN25" s="50">
        <f t="shared" si="3"/>
        <v>0.14677670706567986</v>
      </c>
      <c r="BO25" s="50">
        <f t="shared" si="4"/>
        <v>0.38377121989459706</v>
      </c>
      <c r="BP25" s="50">
        <f t="shared" si="5"/>
        <v>0.15030342435415428</v>
      </c>
      <c r="BQ25" s="50">
        <f t="shared" si="6"/>
        <v>0.11820096371354928</v>
      </c>
      <c r="BR25" s="50">
        <f t="shared" si="64"/>
        <v>0.73149561193229651</v>
      </c>
      <c r="BS25" s="50">
        <f t="shared" si="65"/>
        <v>0.26850438806770355</v>
      </c>
      <c r="BT25" s="76">
        <f t="shared" si="76"/>
        <v>0.57569514345444683</v>
      </c>
      <c r="BU25" s="50">
        <f t="shared" si="77"/>
        <v>2.2289151612829516</v>
      </c>
      <c r="BV25" s="50">
        <f t="shared" si="78"/>
        <v>0</v>
      </c>
      <c r="BW25" s="50">
        <f t="shared" si="79"/>
        <v>0.77650226401223699</v>
      </c>
      <c r="BX25" s="50">
        <f t="shared" si="80"/>
        <v>0.56717471194869007</v>
      </c>
      <c r="BY25" s="50">
        <f t="shared" si="81"/>
        <v>1.4829691675840249</v>
      </c>
      <c r="BZ25" s="50">
        <f t="shared" si="82"/>
        <v>0.58080265675140241</v>
      </c>
      <c r="CA25" s="50">
        <f t="shared" si="83"/>
        <v>0.45675229323880706</v>
      </c>
      <c r="CB25" s="50">
        <f t="shared" si="84"/>
        <v>0</v>
      </c>
      <c r="CC25" s="50">
        <f t="shared" si="85"/>
        <v>0</v>
      </c>
      <c r="CD25" s="76">
        <f t="shared" si="86"/>
        <v>3.8642010935351614</v>
      </c>
      <c r="CE25" s="50">
        <f t="shared" si="87"/>
        <v>2.8266461435449521</v>
      </c>
      <c r="CF25" s="50">
        <f t="shared" si="88"/>
        <v>1.0375549499902093</v>
      </c>
      <c r="CG25" s="50">
        <f t="shared" si="89"/>
        <v>6.6688113982725596</v>
      </c>
      <c r="CH25" s="76">
        <f>Feedstock!$C$19/HHLO!$H24</f>
        <v>2.1330274687491584</v>
      </c>
      <c r="CI25" s="50">
        <f>Feedstock!$C$17/HHLO!$H24</f>
        <v>2.7029102844112796</v>
      </c>
      <c r="CJ25" s="50">
        <v>0</v>
      </c>
      <c r="CK25" s="50">
        <f>Feedstock!$C$21/HHLO!$H24</f>
        <v>0.49193139456933721</v>
      </c>
      <c r="CL25" s="50">
        <f>Feedstock!$C$23/HHLO!$H24</f>
        <v>0.10972934424027105</v>
      </c>
      <c r="CM25" s="50">
        <f>Feedstock!$C$25/HHLO!$H24</f>
        <v>2.7451780879934478E-2</v>
      </c>
      <c r="CN25" s="50">
        <v>0</v>
      </c>
      <c r="CO25" s="50">
        <v>0</v>
      </c>
      <c r="CP25" s="50">
        <v>0</v>
      </c>
      <c r="CQ25" s="50">
        <v>0</v>
      </c>
      <c r="CR25" s="76">
        <f>Feedstock!$C$26/HHLO!$H24</f>
        <v>0.62911251968954274</v>
      </c>
      <c r="CS25" s="50">
        <f>Feedstock!$C$27/HHLO!$H24</f>
        <v>0.62911251968954274</v>
      </c>
      <c r="CT25" s="71">
        <f>Feedstock!$C$28/HHLO!$H24</f>
        <v>0</v>
      </c>
      <c r="CU25" s="76">
        <f t="shared" si="90"/>
        <v>-1.5573323252947116</v>
      </c>
      <c r="CV25" s="50">
        <f t="shared" si="91"/>
        <v>-0.47399512312832792</v>
      </c>
      <c r="CW25" s="50">
        <f t="shared" si="92"/>
        <v>0</v>
      </c>
      <c r="CX25" s="50">
        <f t="shared" si="93"/>
        <v>0.28457086944289978</v>
      </c>
      <c r="CY25" s="50">
        <f t="shared" si="94"/>
        <v>0.45744536770841904</v>
      </c>
      <c r="CZ25" s="50">
        <f t="shared" si="95"/>
        <v>1.4555173867040905</v>
      </c>
      <c r="DA25" s="50">
        <f t="shared" si="96"/>
        <v>0.58080265675140241</v>
      </c>
      <c r="DB25" s="50">
        <f t="shared" si="97"/>
        <v>0.45675229323880706</v>
      </c>
      <c r="DC25" s="50">
        <f t="shared" si="98"/>
        <v>0</v>
      </c>
      <c r="DD25" s="50">
        <f t="shared" si="99"/>
        <v>0</v>
      </c>
      <c r="DE25" s="76">
        <f t="shared" si="100"/>
        <v>3.2350885738456188</v>
      </c>
      <c r="DF25" s="50">
        <f t="shared" si="101"/>
        <v>2.1975336238554095</v>
      </c>
      <c r="DG25" s="71">
        <f t="shared" si="102"/>
        <v>1.0375549499902093</v>
      </c>
      <c r="DH25" s="159">
        <f t="shared" si="44"/>
        <v>-0.1179683730444003</v>
      </c>
      <c r="DI25" s="160">
        <f t="shared" si="45"/>
        <v>-3.5905267358941735E-2</v>
      </c>
      <c r="DJ25" s="160">
        <f t="shared" si="46"/>
        <v>0</v>
      </c>
      <c r="DK25" s="160">
        <f t="shared" si="47"/>
        <v>2.1556325479634823E-2</v>
      </c>
      <c r="DL25" s="160">
        <f t="shared" si="48"/>
        <v>3.4651618610078878E-2</v>
      </c>
      <c r="DM25" s="160">
        <f t="shared" si="49"/>
        <v>0.11025586206516655</v>
      </c>
      <c r="DN25" s="160">
        <f t="shared" si="50"/>
        <v>4.3995968852609604E-2</v>
      </c>
      <c r="DO25" s="160">
        <f t="shared" si="51"/>
        <v>3.4599118019003519E-2</v>
      </c>
      <c r="DP25" s="160">
        <f t="shared" si="52"/>
        <v>0</v>
      </c>
      <c r="DQ25" s="160">
        <f t="shared" si="53"/>
        <v>0</v>
      </c>
      <c r="DR25" s="159">
        <f t="shared" si="54"/>
        <v>0.24505889302649336</v>
      </c>
      <c r="DS25" s="160">
        <f t="shared" si="55"/>
        <v>0.16646380615488027</v>
      </c>
      <c r="DT25" s="160">
        <f t="shared" si="56"/>
        <v>7.859508687161311E-2</v>
      </c>
      <c r="DU25" s="160">
        <f t="shared" si="20"/>
        <v>9.1185252623151331E-2</v>
      </c>
      <c r="DV25" s="248">
        <f>IF(H25="NA","NA",Feedstock!$C$8/HHLO!H25)</f>
        <v>9.4512202752603329</v>
      </c>
      <c r="DW25" s="107" t="str">
        <f t="shared" si="70"/>
        <v>NA</v>
      </c>
      <c r="DX25" s="107" t="str">
        <f t="shared" si="71"/>
        <v>NA</v>
      </c>
      <c r="DY25" s="255" t="str">
        <f t="shared" si="57"/>
        <v>NA</v>
      </c>
      <c r="DZ25" s="256" t="str">
        <f t="shared" si="72"/>
        <v>NA</v>
      </c>
    </row>
    <row r="26" spans="1:130" s="261" customFormat="1">
      <c r="A26" s="158"/>
      <c r="B26" s="158">
        <v>2</v>
      </c>
      <c r="C26" s="76">
        <v>28.006944444445253</v>
      </c>
      <c r="D26" s="64">
        <f t="shared" si="105"/>
        <v>3.7604166666642413</v>
      </c>
      <c r="E26" s="78">
        <v>0.6</v>
      </c>
      <c r="F26" s="158">
        <v>0.2</v>
      </c>
      <c r="G26" s="65">
        <f t="shared" si="66"/>
        <v>6.2337662337615216E-2</v>
      </c>
      <c r="H26" s="63">
        <f t="shared" si="73"/>
        <v>9.625000000007276</v>
      </c>
      <c r="I26" s="77">
        <f>Feedstock!$C$13</f>
        <v>129.94999999999999</v>
      </c>
      <c r="J26" s="69">
        <f>Feedstock!$C$10</f>
        <v>87.549818540534474</v>
      </c>
      <c r="K26" s="66">
        <f t="shared" si="67"/>
        <v>13.501298701288494</v>
      </c>
      <c r="L26" s="66">
        <f t="shared" si="67"/>
        <v>9.0960850431655373</v>
      </c>
      <c r="M26" s="162">
        <v>5.92</v>
      </c>
      <c r="N26" s="157">
        <v>12.5</v>
      </c>
      <c r="O26" s="157">
        <v>2</v>
      </c>
      <c r="P26" s="157">
        <v>0</v>
      </c>
      <c r="Q26" s="157">
        <v>1</v>
      </c>
      <c r="R26" s="157">
        <v>5.9</v>
      </c>
      <c r="S26" s="159">
        <f t="shared" si="68"/>
        <v>-1.1686143572621082E-2</v>
      </c>
      <c r="T26" s="66">
        <f t="shared" si="69"/>
        <v>11.080332409979446</v>
      </c>
      <c r="U26" s="71">
        <f t="shared" si="63"/>
        <v>2.7227967161959068</v>
      </c>
      <c r="V26" s="70">
        <v>16.16</v>
      </c>
      <c r="W26" s="78">
        <v>68.649361495097338</v>
      </c>
      <c r="X26" s="78">
        <v>48.494644414683975</v>
      </c>
      <c r="Y26" s="78">
        <v>140.30000000000001</v>
      </c>
      <c r="Z26" s="157">
        <v>83.18</v>
      </c>
      <c r="AA26" s="163">
        <f t="shared" si="16"/>
        <v>57.120000000000005</v>
      </c>
      <c r="AB26" s="50">
        <v>0</v>
      </c>
      <c r="AC26" s="50">
        <v>0</v>
      </c>
      <c r="AD26" s="50">
        <v>11.338700127955057</v>
      </c>
      <c r="AE26" s="69">
        <v>0</v>
      </c>
      <c r="AF26" s="69">
        <v>8.6924572626533489</v>
      </c>
      <c r="AG26" s="69">
        <v>3.7091973153256257</v>
      </c>
      <c r="AH26" s="69">
        <v>8.4296668381148336</v>
      </c>
      <c r="AI26" s="69">
        <v>3.1793332791876603</v>
      </c>
      <c r="AJ26" s="69">
        <v>4.1404423483857569</v>
      </c>
      <c r="AK26" s="69">
        <v>2.2952610519940426E-2</v>
      </c>
      <c r="AL26" s="50">
        <v>8.8319281095838829E-3</v>
      </c>
      <c r="AM26" s="290">
        <v>1680.5363900733414</v>
      </c>
      <c r="AN26" s="66">
        <v>0</v>
      </c>
      <c r="AO26" s="66">
        <v>76.24481966034493</v>
      </c>
      <c r="AP26" s="66">
        <v>23.75518033965508</v>
      </c>
      <c r="AQ26" s="75">
        <f>AM26/E26/D26/1000</f>
        <v>0.74483607316318023</v>
      </c>
      <c r="AR26" s="75">
        <f t="shared" si="106"/>
        <v>0</v>
      </c>
      <c r="AS26" s="75">
        <f t="shared" si="106"/>
        <v>0.5678989207484616</v>
      </c>
      <c r="AT26" s="65">
        <f t="shared" si="106"/>
        <v>0.17693715241471872</v>
      </c>
      <c r="AU26" s="76">
        <f>IF(AC26="NA","NA",AC26*'Read me'!$U$30)</f>
        <v>0</v>
      </c>
      <c r="AV26" s="50">
        <f>IF(AD26="NA","NA",AD26*'Read me'!$U$31)</f>
        <v>23.663374180080119</v>
      </c>
      <c r="AW26" s="50">
        <f>IF(AE26="NA","NA",AE26*'Read me'!$U$21)</f>
        <v>0</v>
      </c>
      <c r="AX26" s="50">
        <f>IF(AF26="NA","NA",AF26*'Read me'!$U$22)</f>
        <v>9.2719544134969052</v>
      </c>
      <c r="AY26" s="50">
        <f>IF(AG26="NA","NA",AG26*'Read me'!$U$23)</f>
        <v>5.61392026103338</v>
      </c>
      <c r="AZ26" s="50">
        <f>IF(AH26="NA","NA",AH26*'Read me'!$U$24)</f>
        <v>15.326666978390607</v>
      </c>
      <c r="BA26" s="50">
        <f>IF(AI26="NA","NA",AI26*'Read me'!$U$25)</f>
        <v>6.4833462948140523</v>
      </c>
      <c r="BB26" s="50">
        <f>IF(AJ26="NA","NA",AJ26*'Read me'!$U$26)</f>
        <v>9.1375279412651178</v>
      </c>
      <c r="BC26" s="50">
        <f>IF(AK26="NA","NA",AK26*'Read me'!$U$27)</f>
        <v>5.3673796908168384E-2</v>
      </c>
      <c r="BD26" s="50">
        <f>IF(AL26="NA","NA",AL26*'Read me'!$U$28)</f>
        <v>2.1589157601205045E-2</v>
      </c>
      <c r="BE26" s="76">
        <f t="shared" ref="BE26:BE27" si="107">IF(AW26="NA","NA",SUM(AW26:BD26))</f>
        <v>45.908678843509442</v>
      </c>
      <c r="BF26" s="50">
        <f t="shared" si="75"/>
        <v>30.212541652920891</v>
      </c>
      <c r="BG26" s="50">
        <f t="shared" si="22"/>
        <v>15.696137190588544</v>
      </c>
      <c r="BH26" s="50">
        <f t="shared" si="23"/>
        <v>69.572053023589547</v>
      </c>
      <c r="BI26" s="294">
        <f>IF(Y26="NA","NA",Feedstock!$C$13-Y26)</f>
        <v>-10.350000000000023</v>
      </c>
      <c r="BJ26" s="50">
        <f t="shared" si="24"/>
        <v>70.727946976410465</v>
      </c>
      <c r="BK26" s="50">
        <f t="shared" si="1"/>
        <v>0.53537555231696465</v>
      </c>
      <c r="BL26" s="50">
        <f t="shared" si="25"/>
        <v>13.60794697641046</v>
      </c>
      <c r="BM26" s="76">
        <f t="shared" si="2"/>
        <v>0.20196517623830013</v>
      </c>
      <c r="BN26" s="50">
        <f t="shared" si="3"/>
        <v>0.12228450921381884</v>
      </c>
      <c r="BO26" s="50">
        <f t="shared" si="4"/>
        <v>0.33385118815192144</v>
      </c>
      <c r="BP26" s="50">
        <f t="shared" si="5"/>
        <v>0.1412226720118448</v>
      </c>
      <c r="BQ26" s="50">
        <f t="shared" si="6"/>
        <v>0.19903704858100005</v>
      </c>
      <c r="BR26" s="50">
        <f t="shared" si="64"/>
        <v>0.65810087360404035</v>
      </c>
      <c r="BS26" s="50">
        <f t="shared" si="65"/>
        <v>0.34189912639595943</v>
      </c>
      <c r="BT26" s="76">
        <f t="shared" si="76"/>
        <v>0</v>
      </c>
      <c r="BU26" s="50">
        <f t="shared" si="77"/>
        <v>2.0975844148561</v>
      </c>
      <c r="BV26" s="50">
        <f t="shared" si="78"/>
        <v>0</v>
      </c>
      <c r="BW26" s="50">
        <f t="shared" si="79"/>
        <v>0.82189069593377373</v>
      </c>
      <c r="BX26" s="50">
        <f t="shared" si="80"/>
        <v>0.49763282092294742</v>
      </c>
      <c r="BY26" s="50">
        <f t="shared" si="81"/>
        <v>1.3585965188609854</v>
      </c>
      <c r="BZ26" s="50">
        <f t="shared" si="82"/>
        <v>0.57470105660438642</v>
      </c>
      <c r="CA26" s="50">
        <f t="shared" si="83"/>
        <v>0.80997477595754119</v>
      </c>
      <c r="CB26" s="50">
        <f t="shared" si="84"/>
        <v>4.7577880915858619E-3</v>
      </c>
      <c r="CC26" s="50">
        <f t="shared" si="85"/>
        <v>1.913720341382291E-3</v>
      </c>
      <c r="CD26" s="76">
        <f t="shared" si="86"/>
        <v>4.0694673767126028</v>
      </c>
      <c r="CE26" s="50">
        <f t="shared" si="87"/>
        <v>2.6781200357177064</v>
      </c>
      <c r="CF26" s="50">
        <f t="shared" si="88"/>
        <v>1.3913473409948958</v>
      </c>
      <c r="CG26" s="50">
        <f t="shared" si="89"/>
        <v>6.167051791568702</v>
      </c>
      <c r="CH26" s="76">
        <f>Feedstock!$C$19/HHLO!$H25</f>
        <v>1.8612289547269203</v>
      </c>
      <c r="CI26" s="50">
        <f>Feedstock!$C$17/HHLO!$H25</f>
        <v>2.3584951235182885</v>
      </c>
      <c r="CJ26" s="50">
        <v>0</v>
      </c>
      <c r="CK26" s="50">
        <f>Feedstock!$C$21/HHLO!$H25</f>
        <v>0.42924761576022485</v>
      </c>
      <c r="CL26" s="50">
        <f>Feedstock!$C$23/HHLO!$H25</f>
        <v>9.5747211733262255E-2</v>
      </c>
      <c r="CM26" s="50">
        <f>Feedstock!$C$25/HHLO!$H25</f>
        <v>2.3953770019902874E-2</v>
      </c>
      <c r="CN26" s="50">
        <v>0</v>
      </c>
      <c r="CO26" s="50">
        <v>0</v>
      </c>
      <c r="CP26" s="50">
        <v>0</v>
      </c>
      <c r="CQ26" s="50">
        <v>0</v>
      </c>
      <c r="CR26" s="76">
        <f>Feedstock!$C$26/HHLO!$H25</f>
        <v>0.54894859751338998</v>
      </c>
      <c r="CS26" s="50">
        <f>Feedstock!$C$27/HHLO!$H25</f>
        <v>0.54894859751338998</v>
      </c>
      <c r="CT26" s="71">
        <f>Feedstock!$C$28/HHLO!$H25</f>
        <v>0</v>
      </c>
      <c r="CU26" s="76">
        <f t="shared" si="90"/>
        <v>-1.8612289547269203</v>
      </c>
      <c r="CV26" s="50">
        <f t="shared" si="91"/>
        <v>-0.26091070866218846</v>
      </c>
      <c r="CW26" s="50">
        <f t="shared" si="92"/>
        <v>0</v>
      </c>
      <c r="CX26" s="50">
        <f t="shared" si="93"/>
        <v>0.39264308017354888</v>
      </c>
      <c r="CY26" s="50">
        <f t="shared" si="94"/>
        <v>0.40188560918968519</v>
      </c>
      <c r="CZ26" s="50">
        <f t="shared" si="95"/>
        <v>1.3346427488410826</v>
      </c>
      <c r="DA26" s="50">
        <f t="shared" si="96"/>
        <v>0.57470105660438642</v>
      </c>
      <c r="DB26" s="50">
        <f t="shared" si="97"/>
        <v>0.80997477595754119</v>
      </c>
      <c r="DC26" s="50">
        <f t="shared" si="98"/>
        <v>4.7577880915858619E-3</v>
      </c>
      <c r="DD26" s="50">
        <f t="shared" si="99"/>
        <v>1.913720341382291E-3</v>
      </c>
      <c r="DE26" s="76">
        <f t="shared" si="100"/>
        <v>3.5205187791992127</v>
      </c>
      <c r="DF26" s="50">
        <f t="shared" si="101"/>
        <v>2.1291714382043163</v>
      </c>
      <c r="DG26" s="71">
        <f t="shared" si="102"/>
        <v>1.3913473409948958</v>
      </c>
      <c r="DH26" s="159">
        <f t="shared" si="44"/>
        <v>-0.16157744629087747</v>
      </c>
      <c r="DI26" s="160">
        <f t="shared" si="45"/>
        <v>-2.2650241878364105E-2</v>
      </c>
      <c r="DJ26" s="160">
        <f t="shared" si="46"/>
        <v>0</v>
      </c>
      <c r="DK26" s="160">
        <f t="shared" si="47"/>
        <v>3.4086223533705211E-2</v>
      </c>
      <c r="DL26" s="160">
        <f t="shared" si="48"/>
        <v>3.4888588139039729E-2</v>
      </c>
      <c r="DM26" s="160">
        <f t="shared" si="49"/>
        <v>0.11586332058756255</v>
      </c>
      <c r="DN26" s="160">
        <f t="shared" si="50"/>
        <v>4.9891083453744156E-2</v>
      </c>
      <c r="DO26" s="160">
        <f t="shared" si="51"/>
        <v>7.0315720979339122E-2</v>
      </c>
      <c r="DP26" s="160">
        <f t="shared" si="52"/>
        <v>4.1303422014750591E-4</v>
      </c>
      <c r="DQ26" s="160">
        <f t="shared" si="53"/>
        <v>1.6613434090961945E-4</v>
      </c>
      <c r="DR26" s="159">
        <f t="shared" si="54"/>
        <v>0.30562410525444794</v>
      </c>
      <c r="DS26" s="160">
        <f t="shared" si="55"/>
        <v>0.18483813226030746</v>
      </c>
      <c r="DT26" s="160">
        <f t="shared" si="56"/>
        <v>0.12078597299414041</v>
      </c>
      <c r="DU26" s="160">
        <f t="shared" si="20"/>
        <v>0.12139641708520632</v>
      </c>
      <c r="DV26" s="248">
        <f>IF(H26="NA","NA",Feedstock!$C$8/HHLO!H26)</f>
        <v>11.077566621312339</v>
      </c>
      <c r="DW26" s="107">
        <f t="shared" si="70"/>
        <v>6.0852619607881762</v>
      </c>
      <c r="DX26" s="107">
        <f t="shared" si="71"/>
        <v>4.2986942417476124</v>
      </c>
      <c r="DY26" s="255">
        <f t="shared" si="57"/>
        <v>0.35614007677748699</v>
      </c>
      <c r="DZ26" s="256">
        <f t="shared" si="72"/>
        <v>0.44609086320114344</v>
      </c>
    </row>
    <row r="27" spans="1:130" s="261" customFormat="1">
      <c r="A27" s="158"/>
      <c r="B27" s="158">
        <v>2</v>
      </c>
      <c r="C27" s="76">
        <v>31.215277777781012</v>
      </c>
      <c r="D27" s="64">
        <f t="shared" si="105"/>
        <v>3.2083333333357587</v>
      </c>
      <c r="E27" s="66">
        <v>0.6</v>
      </c>
      <c r="F27" s="158">
        <v>0.2</v>
      </c>
      <c r="G27" s="65">
        <f t="shared" si="66"/>
        <v>5.4278175650254973E-2</v>
      </c>
      <c r="H27" s="63">
        <f>E27/G27</f>
        <v>11.054166666656959</v>
      </c>
      <c r="I27" s="77">
        <f>Feedstock!$C$13</f>
        <v>129.94999999999999</v>
      </c>
      <c r="J27" s="69">
        <f>Feedstock!$C$10</f>
        <v>87.549818540534474</v>
      </c>
      <c r="K27" s="66">
        <f t="shared" ref="K27" si="108">I27/$E27*$G27</f>
        <v>11.755748209584388</v>
      </c>
      <c r="L27" s="66">
        <f t="shared" si="67"/>
        <v>7.9200740481517995</v>
      </c>
      <c r="M27" s="162">
        <v>5.79</v>
      </c>
      <c r="N27" s="157">
        <v>15</v>
      </c>
      <c r="O27" s="157">
        <v>2</v>
      </c>
      <c r="P27" s="157">
        <v>0</v>
      </c>
      <c r="Q27" s="157">
        <v>1</v>
      </c>
      <c r="R27" s="157">
        <v>5.97</v>
      </c>
      <c r="S27" s="159">
        <f t="shared" si="68"/>
        <v>-1.8644067796610223E-2</v>
      </c>
      <c r="T27" s="66">
        <f t="shared" si="69"/>
        <v>15.584415584403803</v>
      </c>
      <c r="U27" s="71">
        <f t="shared" si="63"/>
        <v>3.2638438166089996</v>
      </c>
      <c r="V27" s="70">
        <v>14.85</v>
      </c>
      <c r="W27" s="78" t="s">
        <v>88</v>
      </c>
      <c r="X27" s="78" t="s">
        <v>88</v>
      </c>
      <c r="Y27" s="78" t="s">
        <v>88</v>
      </c>
      <c r="Z27" s="157" t="s">
        <v>88</v>
      </c>
      <c r="AA27" s="163" t="str">
        <f t="shared" si="16"/>
        <v>NA</v>
      </c>
      <c r="AB27" s="50">
        <v>0</v>
      </c>
      <c r="AC27" s="50">
        <v>0</v>
      </c>
      <c r="AD27" s="50">
        <v>12.731675414959739</v>
      </c>
      <c r="AE27" s="69">
        <v>0</v>
      </c>
      <c r="AF27" s="69">
        <v>9.5524559524201482</v>
      </c>
      <c r="AG27" s="69">
        <v>3.5827502938930147</v>
      </c>
      <c r="AH27" s="69">
        <v>6.1029959692933922</v>
      </c>
      <c r="AI27" s="69">
        <v>2.8094322428934055</v>
      </c>
      <c r="AJ27" s="69">
        <v>6.0551725943294876</v>
      </c>
      <c r="AK27" s="69">
        <v>5.3083246256221905E-2</v>
      </c>
      <c r="AL27" s="50">
        <v>1.3740083683375429E-2</v>
      </c>
      <c r="AM27" s="290" t="s">
        <v>1757</v>
      </c>
      <c r="AN27" s="66">
        <v>0</v>
      </c>
      <c r="AO27" s="66">
        <v>72.459862894832227</v>
      </c>
      <c r="AP27" s="66">
        <v>27.540137105167773</v>
      </c>
      <c r="AQ27" s="75" t="s">
        <v>88</v>
      </c>
      <c r="AR27" s="157" t="s">
        <v>88</v>
      </c>
      <c r="AS27" s="157" t="s">
        <v>88</v>
      </c>
      <c r="AT27" s="163" t="s">
        <v>88</v>
      </c>
      <c r="AU27" s="76">
        <f>IF(AC27="NA","NA",AC27*'Read me'!$U$30)</f>
        <v>0</v>
      </c>
      <c r="AV27" s="50">
        <f>IF(AD27="NA","NA",AD27*'Read me'!$U$31)</f>
        <v>26.570453039915975</v>
      </c>
      <c r="AW27" s="50">
        <f>IF(AE27="NA","NA",AE27*'Read me'!$U$21)</f>
        <v>0</v>
      </c>
      <c r="AX27" s="50">
        <f>IF(AF27="NA","NA",AF27*'Read me'!$U$22)</f>
        <v>10.189286349248158</v>
      </c>
      <c r="AY27" s="50">
        <f>IF(AG27="NA","NA",AG27*'Read me'!$U$23)</f>
        <v>5.4225409853515902</v>
      </c>
      <c r="AZ27" s="50">
        <f>IF(AH27="NA","NA",AH27*'Read me'!$U$24)</f>
        <v>11.096356307806168</v>
      </c>
      <c r="BA27" s="50">
        <f>IF(AI27="NA","NA",AI27*'Read me'!$U$25)</f>
        <v>5.7290382992336113</v>
      </c>
      <c r="BB27" s="50">
        <f>IF(AJ27="NA","NA",AJ27*'Read me'!$U$26)</f>
        <v>13.363139518520248</v>
      </c>
      <c r="BC27" s="50">
        <f>IF(AK27="NA","NA",AK27*'Read me'!$U$27)</f>
        <v>0.12413312970685739</v>
      </c>
      <c r="BD27" s="50">
        <f>IF(AL27="NA","NA",AL27*'Read me'!$U$28)</f>
        <v>3.3586871226028825E-2</v>
      </c>
      <c r="BE27" s="76">
        <f t="shared" si="107"/>
        <v>45.958081461092661</v>
      </c>
      <c r="BF27" s="50">
        <f t="shared" si="75"/>
        <v>26.708183642405917</v>
      </c>
      <c r="BG27" s="50">
        <f t="shared" si="22"/>
        <v>19.249897818686744</v>
      </c>
      <c r="BH27" s="50">
        <f t="shared" si="23"/>
        <v>72.528534501008636</v>
      </c>
      <c r="BI27" s="238" t="str">
        <f>IF(Y27="NA","NA",Feedstock!$C$13-Y27)</f>
        <v>NA</v>
      </c>
      <c r="BJ27" s="50" t="str">
        <f t="shared" si="24"/>
        <v>NA</v>
      </c>
      <c r="BK27" s="50">
        <f t="shared" si="1"/>
        <v>0.55812646788002029</v>
      </c>
      <c r="BL27" s="50" t="str">
        <f t="shared" si="25"/>
        <v>NA</v>
      </c>
      <c r="BM27" s="76">
        <f t="shared" si="2"/>
        <v>0.22170826164434729</v>
      </c>
      <c r="BN27" s="50">
        <f t="shared" si="3"/>
        <v>0.11798884576899107</v>
      </c>
      <c r="BO27" s="50">
        <f t="shared" si="4"/>
        <v>0.2414451594808229</v>
      </c>
      <c r="BP27" s="50">
        <f t="shared" si="5"/>
        <v>0.12465790818713177</v>
      </c>
      <c r="BQ27" s="50">
        <f t="shared" si="6"/>
        <v>0.29076800192003788</v>
      </c>
      <c r="BR27" s="50">
        <f t="shared" si="64"/>
        <v>0.58114226689416126</v>
      </c>
      <c r="BS27" s="50">
        <f t="shared" si="65"/>
        <v>0.41885773310583874</v>
      </c>
      <c r="BT27" s="76">
        <f t="shared" si="76"/>
        <v>0</v>
      </c>
      <c r="BU27" s="50">
        <f t="shared" si="77"/>
        <v>2.7605665495995728</v>
      </c>
      <c r="BV27" s="50">
        <f t="shared" si="78"/>
        <v>0</v>
      </c>
      <c r="BW27" s="50">
        <f t="shared" si="79"/>
        <v>1.0586271531678395</v>
      </c>
      <c r="BX27" s="50">
        <f t="shared" si="80"/>
        <v>0.56338088159454458</v>
      </c>
      <c r="BY27" s="50">
        <f t="shared" si="81"/>
        <v>1.1528681878231459</v>
      </c>
      <c r="BZ27" s="50">
        <f t="shared" si="82"/>
        <v>0.5952247583614837</v>
      </c>
      <c r="CA27" s="50">
        <f t="shared" si="83"/>
        <v>1.388378131793262</v>
      </c>
      <c r="CB27" s="50">
        <f t="shared" si="84"/>
        <v>1.2896948540962447E-2</v>
      </c>
      <c r="CC27" s="50">
        <f t="shared" si="85"/>
        <v>3.4895450624419155E-3</v>
      </c>
      <c r="CD27" s="76">
        <f t="shared" si="86"/>
        <v>4.7748656063436803</v>
      </c>
      <c r="CE27" s="50">
        <f t="shared" si="87"/>
        <v>2.7748762225855299</v>
      </c>
      <c r="CF27" s="50">
        <f t="shared" si="88"/>
        <v>1.9999893837581499</v>
      </c>
      <c r="CG27" s="50">
        <f t="shared" si="89"/>
        <v>7.5354321559432531</v>
      </c>
      <c r="CH27" s="76">
        <f>Feedstock!$C$19/HHLO!$H26</f>
        <v>2.1815053657645356</v>
      </c>
      <c r="CI27" s="50">
        <f>Feedstock!$C$17/HHLO!$H26</f>
        <v>2.764340063600355</v>
      </c>
      <c r="CJ27" s="50">
        <v>0</v>
      </c>
      <c r="CK27" s="50">
        <f>Feedstock!$C$21/HHLO!$H26</f>
        <v>0.50311165353644183</v>
      </c>
      <c r="CL27" s="50">
        <f>Feedstock!$C$23/HHLO!$H26</f>
        <v>0.11222319297291965</v>
      </c>
      <c r="CM27" s="50">
        <f>Feedstock!$C$25/HHLO!$H26</f>
        <v>2.8075684990820856E-2</v>
      </c>
      <c r="CN27" s="50">
        <v>0</v>
      </c>
      <c r="CO27" s="50">
        <v>0</v>
      </c>
      <c r="CP27" s="50">
        <v>0</v>
      </c>
      <c r="CQ27" s="50">
        <v>0</v>
      </c>
      <c r="CR27" s="76">
        <f>Feedstock!$C$26/HHLO!$H26</f>
        <v>0.64341053150018235</v>
      </c>
      <c r="CS27" s="50">
        <f>Feedstock!$C$27/HHLO!$H26</f>
        <v>0.64341053150018235</v>
      </c>
      <c r="CT27" s="71">
        <f>Feedstock!$C$28/HHLO!$H26</f>
        <v>0</v>
      </c>
      <c r="CU27" s="76">
        <f t="shared" si="90"/>
        <v>-2.1815053657645356</v>
      </c>
      <c r="CV27" s="50">
        <f t="shared" si="91"/>
        <v>-3.7735140007821855E-3</v>
      </c>
      <c r="CW27" s="50">
        <f t="shared" si="92"/>
        <v>0</v>
      </c>
      <c r="CX27" s="50">
        <f t="shared" si="93"/>
        <v>0.55551549963139768</v>
      </c>
      <c r="CY27" s="50">
        <f t="shared" si="94"/>
        <v>0.45115768862162492</v>
      </c>
      <c r="CZ27" s="50">
        <f t="shared" si="95"/>
        <v>1.1247925028323251</v>
      </c>
      <c r="DA27" s="50">
        <f t="shared" si="96"/>
        <v>0.5952247583614837</v>
      </c>
      <c r="DB27" s="50">
        <f t="shared" si="97"/>
        <v>1.388378131793262</v>
      </c>
      <c r="DC27" s="50">
        <f t="shared" si="98"/>
        <v>1.2896948540962447E-2</v>
      </c>
      <c r="DD27" s="50">
        <f t="shared" si="99"/>
        <v>3.4895450624419155E-3</v>
      </c>
      <c r="DE27" s="76">
        <f t="shared" si="100"/>
        <v>4.1314550748434975</v>
      </c>
      <c r="DF27" s="50">
        <f t="shared" si="101"/>
        <v>2.1314656910853476</v>
      </c>
      <c r="DG27" s="71">
        <f>CF27-CT27</f>
        <v>1.9999893837581499</v>
      </c>
      <c r="DH27" s="159">
        <f t="shared" si="44"/>
        <v>-0.16157744629087747</v>
      </c>
      <c r="DI27" s="160">
        <f t="shared" si="45"/>
        <v>-2.7949266839211997E-4</v>
      </c>
      <c r="DJ27" s="160">
        <f t="shared" si="46"/>
        <v>0</v>
      </c>
      <c r="DK27" s="160">
        <f t="shared" si="47"/>
        <v>4.1145338083541705E-2</v>
      </c>
      <c r="DL27" s="160">
        <f t="shared" si="48"/>
        <v>3.3415873435832417E-2</v>
      </c>
      <c r="DM27" s="160">
        <f t="shared" si="49"/>
        <v>8.3309948747743862E-2</v>
      </c>
      <c r="DN27" s="160">
        <f t="shared" si="50"/>
        <v>4.4086481717842338E-2</v>
      </c>
      <c r="DO27" s="160">
        <f t="shared" si="51"/>
        <v>0.10283293203940169</v>
      </c>
      <c r="DP27" s="160">
        <f t="shared" si="52"/>
        <v>9.5523762760182679E-4</v>
      </c>
      <c r="DQ27" s="160">
        <f t="shared" si="53"/>
        <v>2.5845995556774781E-4</v>
      </c>
      <c r="DR27" s="159">
        <f t="shared" si="54"/>
        <v>0.30600427160753157</v>
      </c>
      <c r="DS27" s="160">
        <f t="shared" si="55"/>
        <v>0.15787116026711798</v>
      </c>
      <c r="DT27" s="160">
        <f t="shared" si="56"/>
        <v>0.1481331113404136</v>
      </c>
      <c r="DU27" s="160">
        <f t="shared" si="20"/>
        <v>0.14414733264826202</v>
      </c>
      <c r="DV27" s="248">
        <f>IF(H27="NA","NA",Feedstock!$C$8/HHLO!H27)</f>
        <v>9.6453746307098829</v>
      </c>
      <c r="DW27" s="107" t="str">
        <f t="shared" si="70"/>
        <v>NA</v>
      </c>
      <c r="DX27" s="107" t="str">
        <f t="shared" si="71"/>
        <v>NA</v>
      </c>
      <c r="DY27" s="255" t="str">
        <f t="shared" si="57"/>
        <v>NA</v>
      </c>
      <c r="DZ27" s="256" t="str">
        <f t="shared" si="72"/>
        <v>NA</v>
      </c>
    </row>
    <row r="28" spans="1:130" s="261" customFormat="1">
      <c r="A28" s="57"/>
      <c r="B28" s="57">
        <v>2</v>
      </c>
      <c r="C28" s="213">
        <v>34.9</v>
      </c>
      <c r="D28" s="64">
        <f t="shared" si="105"/>
        <v>3.684722222218987</v>
      </c>
      <c r="E28" s="73">
        <v>0.6</v>
      </c>
      <c r="F28" s="57" t="s">
        <v>88</v>
      </c>
      <c r="G28" s="210" t="s">
        <v>88</v>
      </c>
      <c r="H28" s="67" t="s">
        <v>88</v>
      </c>
      <c r="I28" s="281" t="s">
        <v>88</v>
      </c>
      <c r="J28" s="281" t="s">
        <v>88</v>
      </c>
      <c r="K28" s="281" t="s">
        <v>88</v>
      </c>
      <c r="L28" s="281" t="s">
        <v>88</v>
      </c>
      <c r="M28" s="68">
        <v>5.81</v>
      </c>
      <c r="N28" s="57" t="s">
        <v>88</v>
      </c>
      <c r="O28" s="57" t="s">
        <v>88</v>
      </c>
      <c r="P28" s="57" t="s">
        <v>88</v>
      </c>
      <c r="Q28" s="57" t="s">
        <v>88</v>
      </c>
      <c r="R28" s="57" t="s">
        <v>88</v>
      </c>
      <c r="S28" s="159">
        <f t="shared" si="68"/>
        <v>-2.6800670016750443E-2</v>
      </c>
      <c r="T28" s="66" t="s">
        <v>88</v>
      </c>
      <c r="U28" s="71" t="str">
        <f t="shared" si="63"/>
        <v>NA</v>
      </c>
      <c r="V28" s="212">
        <v>15.33</v>
      </c>
      <c r="W28" s="67">
        <v>64.339074261581274</v>
      </c>
      <c r="X28" s="73">
        <v>47.64588053135634</v>
      </c>
      <c r="Y28" s="73">
        <v>76.92874796747968</v>
      </c>
      <c r="Z28" s="73">
        <v>73.666370967741926</v>
      </c>
      <c r="AA28" s="126">
        <f t="shared" si="16"/>
        <v>3.2623769997377536</v>
      </c>
      <c r="AB28" s="72">
        <v>0</v>
      </c>
      <c r="AC28" s="72">
        <v>0</v>
      </c>
      <c r="AD28" s="72">
        <v>11.472441023003114</v>
      </c>
      <c r="AE28" s="72">
        <v>0</v>
      </c>
      <c r="AF28" s="72">
        <v>8.9558434220399636</v>
      </c>
      <c r="AG28" s="72">
        <v>2.8923719253124327</v>
      </c>
      <c r="AH28" s="72">
        <v>5.8815801988513439</v>
      </c>
      <c r="AI28" s="72">
        <v>2.4730327897708779</v>
      </c>
      <c r="AJ28" s="72">
        <v>5.5565458043129121</v>
      </c>
      <c r="AK28" s="72">
        <v>3.6641190591299451E-2</v>
      </c>
      <c r="AL28" s="72">
        <v>0</v>
      </c>
      <c r="AM28" s="292">
        <v>1331.2114101142761</v>
      </c>
      <c r="AN28" s="73">
        <v>0</v>
      </c>
      <c r="AO28" s="73">
        <v>68.715806348947652</v>
      </c>
      <c r="AP28" s="73">
        <v>31.284193651052355</v>
      </c>
      <c r="AQ28" s="75">
        <f>AM28/E28/D28/1000</f>
        <v>0.60213105621505236</v>
      </c>
      <c r="AR28" s="217">
        <f>AN28*$AQ28/100</f>
        <v>0</v>
      </c>
      <c r="AS28" s="217">
        <f>AO28*$AQ28/100</f>
        <v>0.41375921055560849</v>
      </c>
      <c r="AT28" s="210">
        <f>AP28*$AQ28/100</f>
        <v>0.1883718456594439</v>
      </c>
      <c r="AU28" s="213">
        <f>IF(AC28="NA","NA",AC28*'Read me'!$U$30)</f>
        <v>0</v>
      </c>
      <c r="AV28" s="72">
        <f>IF(AD28="NA","NA",AD28*'Read me'!$U$31)</f>
        <v>23.942485613223891</v>
      </c>
      <c r="AW28" s="72">
        <f>IF(AE28="NA","NA",AE28*'Read me'!$U$21)</f>
        <v>0</v>
      </c>
      <c r="AX28" s="72">
        <f>IF(AF28="NA","NA",AF28*'Read me'!$U$22)</f>
        <v>9.5528996501759611</v>
      </c>
      <c r="AY28" s="72">
        <f>IF(AG28="NA","NA",AG28*'Read me'!$U$23)</f>
        <v>4.3776439950674657</v>
      </c>
      <c r="AZ28" s="72">
        <f>IF(AH28="NA","NA",AH28*'Read me'!$U$24)</f>
        <v>10.693782179729718</v>
      </c>
      <c r="BA28" s="72">
        <f>IF(AI28="NA","NA",AI28*'Read me'!$U$25)</f>
        <v>5.0430472575719856</v>
      </c>
      <c r="BB28" s="72">
        <f>IF(AJ28="NA","NA",AJ28*'Read me'!$U$26)</f>
        <v>12.262721775035391</v>
      </c>
      <c r="BC28" s="72">
        <f>IF(AK28="NA","NA",AK28*'Read me'!$U$27)</f>
        <v>8.5684014921192569E-2</v>
      </c>
      <c r="BD28" s="72">
        <f>IF(AL28="NA","NA",AL28*'Read me'!$U$28)</f>
        <v>0</v>
      </c>
      <c r="BE28" s="213">
        <f t="shared" ref="BE28" si="109">IF(AW28="NA","NA",SUM(AW28:BD28))</f>
        <v>42.015778872501713</v>
      </c>
      <c r="BF28" s="72">
        <f t="shared" ref="BF28" si="110">SUM(AW28:AZ28)</f>
        <v>24.624325824973145</v>
      </c>
      <c r="BG28" s="72">
        <f t="shared" ref="BG28" si="111">SUM(BA28:BD28)</f>
        <v>17.391453047528568</v>
      </c>
      <c r="BH28" s="72">
        <f t="shared" si="23"/>
        <v>65.958264485725607</v>
      </c>
      <c r="BI28" s="238">
        <f>IF(Y28="NA","NA",Feedstock!$C$13-Y28)</f>
        <v>53.021252032520309</v>
      </c>
      <c r="BJ28" s="72">
        <f t="shared" si="24"/>
        <v>10.970483481754073</v>
      </c>
      <c r="BK28" s="72">
        <f>IF(BH28="NA","NA",BH28/I27)</f>
        <v>0.50756648315294817</v>
      </c>
      <c r="BL28" s="72">
        <f t="shared" si="25"/>
        <v>7.7081064820163192</v>
      </c>
      <c r="BM28" s="213">
        <f t="shared" si="2"/>
        <v>0.22736457365611512</v>
      </c>
      <c r="BN28" s="72">
        <f t="shared" si="3"/>
        <v>0.10419047587696929</v>
      </c>
      <c r="BO28" s="72">
        <f t="shared" si="4"/>
        <v>0.25451824211519103</v>
      </c>
      <c r="BP28" s="72">
        <f t="shared" si="5"/>
        <v>0.12002746094212084</v>
      </c>
      <c r="BQ28" s="72">
        <f t="shared" si="6"/>
        <v>0.2918599179667008</v>
      </c>
      <c r="BR28" s="50">
        <f t="shared" si="64"/>
        <v>0.58607329164827537</v>
      </c>
      <c r="BS28" s="50">
        <f t="shared" si="65"/>
        <v>0.41392670835172457</v>
      </c>
      <c r="BT28" s="76">
        <f t="shared" si="76"/>
        <v>0</v>
      </c>
      <c r="BU28" s="50">
        <f t="shared" si="77"/>
        <v>2.1659240660304486</v>
      </c>
      <c r="BV28" s="50">
        <f t="shared" si="78"/>
        <v>0</v>
      </c>
      <c r="BW28" s="50">
        <f t="shared" si="79"/>
        <v>0.86418994196918353</v>
      </c>
      <c r="BX28" s="50">
        <f t="shared" si="80"/>
        <v>0.39601754949759305</v>
      </c>
      <c r="BY28" s="50">
        <f t="shared" si="81"/>
        <v>0.96739831252822694</v>
      </c>
      <c r="BZ28" s="50">
        <f t="shared" si="82"/>
        <v>0.4562123414317148</v>
      </c>
      <c r="CA28" s="50">
        <f t="shared" si="83"/>
        <v>1.1093302774259624</v>
      </c>
      <c r="CB28" s="50">
        <f t="shared" si="84"/>
        <v>7.751286687185931E-3</v>
      </c>
      <c r="CC28" s="50">
        <f t="shared" si="85"/>
        <v>0</v>
      </c>
      <c r="CD28" s="76">
        <f t="shared" si="86"/>
        <v>3.8008997095398667</v>
      </c>
      <c r="CE28" s="50">
        <f t="shared" si="87"/>
        <v>2.2276058039950035</v>
      </c>
      <c r="CF28" s="50">
        <f t="shared" si="88"/>
        <v>1.5732939055448631</v>
      </c>
      <c r="CG28" s="50">
        <f t="shared" si="89"/>
        <v>5.9668237755703153</v>
      </c>
      <c r="CH28" s="76">
        <f>Feedstock!$C$19/HHLO!$H27</f>
        <v>1.8994637749432008</v>
      </c>
      <c r="CI28" s="50">
        <f>Feedstock!$C$17/HHLO!$H27</f>
        <v>2.4069451741150605</v>
      </c>
      <c r="CJ28" s="50">
        <v>1</v>
      </c>
      <c r="CK28" s="50">
        <f>Feedstock!$C$21/HHLO!$H27</f>
        <v>0.43806555585038814</v>
      </c>
      <c r="CL28" s="50">
        <f>Feedstock!$C$23/HHLO!$H27</f>
        <v>9.7714125807715033E-2</v>
      </c>
      <c r="CM28" s="50">
        <f>Feedstock!$C$25/HHLO!$H27</f>
        <v>2.4445847089672883E-2</v>
      </c>
      <c r="CN28" s="50">
        <v>0</v>
      </c>
      <c r="CO28" s="50">
        <v>0</v>
      </c>
      <c r="CP28" s="50">
        <v>0</v>
      </c>
      <c r="CQ28" s="50">
        <v>0</v>
      </c>
      <c r="CR28" s="76">
        <f>Feedstock!$C$26/HHLO!$H27</f>
        <v>0.56022552874777609</v>
      </c>
      <c r="CS28" s="50">
        <f>Feedstock!$C$27/HHLO!$H27</f>
        <v>0.56022552874777609</v>
      </c>
      <c r="CT28" s="71">
        <f>Feedstock!$C$28/HHLO!$H27</f>
        <v>0</v>
      </c>
      <c r="CU28" s="76">
        <f t="shared" ref="CU28" si="112">BT28-CH28</f>
        <v>-1.8994637749432008</v>
      </c>
      <c r="CV28" s="50">
        <f t="shared" ref="CV28" si="113">BU28-CI28</f>
        <v>-0.24102110808461186</v>
      </c>
      <c r="CW28" s="50">
        <f t="shared" ref="CW28" si="114">BV28-CJ28</f>
        <v>-1</v>
      </c>
      <c r="CX28" s="50">
        <f t="shared" ref="CX28" si="115">BW28-CK28</f>
        <v>0.42612438611879538</v>
      </c>
      <c r="CY28" s="50">
        <f t="shared" ref="CY28" si="116">BX28-CL28</f>
        <v>0.298303423689878</v>
      </c>
      <c r="CZ28" s="50">
        <f t="shared" ref="CZ28" si="117">BY28-CM28</f>
        <v>0.94295246543855404</v>
      </c>
      <c r="DA28" s="50">
        <f t="shared" ref="DA28" si="118">BZ28-CN28</f>
        <v>0.4562123414317148</v>
      </c>
      <c r="DB28" s="50">
        <f t="shared" ref="DB28" si="119">CA28-CO28</f>
        <v>1.1093302774259624</v>
      </c>
      <c r="DC28" s="50">
        <f t="shared" ref="DC28" si="120">CB28-CP28</f>
        <v>7.751286687185931E-3</v>
      </c>
      <c r="DD28" s="50">
        <f t="shared" ref="DD28" si="121">CC28-CQ28</f>
        <v>0</v>
      </c>
      <c r="DE28" s="76">
        <f t="shared" ref="DE28" si="122">CD28-CR28</f>
        <v>3.2406741807920905</v>
      </c>
      <c r="DF28" s="50">
        <f t="shared" ref="DF28" si="123">CE28-CS28</f>
        <v>1.6673802752472273</v>
      </c>
      <c r="DG28" s="50">
        <f>CF28-CT28</f>
        <v>1.5732939055448631</v>
      </c>
      <c r="DH28" s="159">
        <f t="shared" ref="DH28" si="124">CU28/$K27</f>
        <v>-0.1615774462908775</v>
      </c>
      <c r="DI28" s="160">
        <f t="shared" ref="DI28" si="125">CV28/$K27</f>
        <v>-2.0502404762983002E-2</v>
      </c>
      <c r="DJ28" s="160">
        <f t="shared" ref="DJ28" si="126">CW28/$K27</f>
        <v>-8.5064768500630716E-2</v>
      </c>
      <c r="DK28" s="160">
        <f t="shared" ref="DK28" si="127">CX28/$K27</f>
        <v>3.6248172257668708E-2</v>
      </c>
      <c r="DL28" s="160">
        <f t="shared" ref="DL28" si="128">CY28/$K27</f>
        <v>2.5375111679125033E-2</v>
      </c>
      <c r="DM28" s="160">
        <f t="shared" ref="DM28" si="129">CZ28/$K27</f>
        <v>8.0212033179629591E-2</v>
      </c>
      <c r="DN28" s="160">
        <f t="shared" ref="DN28" si="130">DA28/$K27</f>
        <v>3.8807597211019521E-2</v>
      </c>
      <c r="DO28" s="160">
        <f t="shared" ref="DO28" si="131">DB28/$K27</f>
        <v>9.4364923239979942E-2</v>
      </c>
      <c r="DP28" s="160">
        <f t="shared" ref="DP28" si="132">DC28/$K27</f>
        <v>6.59361407627492E-4</v>
      </c>
      <c r="DQ28" s="160">
        <f t="shared" ref="DQ28" si="133">DD28/$K27</f>
        <v>0</v>
      </c>
      <c r="DR28" s="159">
        <f t="shared" ref="DR28" si="134">DE28/$K27</f>
        <v>0.27566719897505026</v>
      </c>
      <c r="DS28" s="160">
        <f t="shared" ref="DS28" si="135">DF28/$K27</f>
        <v>0.14183531711642333</v>
      </c>
      <c r="DT28" s="160">
        <f t="shared" ref="DT28" si="136">DG28/$K27</f>
        <v>0.13383188185862696</v>
      </c>
      <c r="DU28" s="160">
        <f t="shared" si="20"/>
        <v>8.522579420559083E-3</v>
      </c>
      <c r="DV28" s="248" t="str">
        <f>IF(H28="NA","NA",Feedstock!$C$8/HHLO!H28)</f>
        <v>NA</v>
      </c>
      <c r="DW28" s="107">
        <f t="shared" si="70"/>
        <v>5.8203459565748457</v>
      </c>
      <c r="DX28" s="107">
        <f t="shared" si="71"/>
        <v>4.3102191208200393</v>
      </c>
      <c r="DY28" s="255">
        <f t="shared" ref="DY28" si="137">IF(DV27="NA","NA",IF(DW28="NA","NA",(DV27-DW28)/DV27))</f>
        <v>0.39656610765086703</v>
      </c>
      <c r="DZ28" s="256">
        <f t="shared" si="72"/>
        <v>0.45578550217900338</v>
      </c>
    </row>
    <row r="29" spans="1:130">
      <c r="A29" s="127"/>
      <c r="B29" s="127"/>
      <c r="C29" s="128"/>
      <c r="D29" s="128"/>
      <c r="E29" s="128"/>
      <c r="F29" s="127"/>
      <c r="G29" s="127"/>
      <c r="H29" s="287"/>
      <c r="I29" s="127"/>
      <c r="J29" s="127"/>
      <c r="K29" s="127"/>
      <c r="L29" s="127"/>
      <c r="M29" s="225"/>
      <c r="N29" s="128"/>
      <c r="O29" s="128"/>
      <c r="P29" s="128"/>
      <c r="Q29" s="128"/>
      <c r="R29" s="128"/>
      <c r="S29" s="204"/>
      <c r="T29" s="205"/>
      <c r="U29" s="313"/>
      <c r="V29" s="287"/>
      <c r="W29" s="127"/>
      <c r="X29" s="127"/>
      <c r="Y29" s="127"/>
      <c r="Z29" s="127"/>
      <c r="AA29" s="127"/>
      <c r="AB29" s="28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225"/>
      <c r="AN29" s="128"/>
      <c r="AO29" s="128"/>
      <c r="AP29" s="128"/>
      <c r="AQ29" s="128"/>
      <c r="AR29" s="128"/>
      <c r="AS29" s="128"/>
      <c r="AT29" s="128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225"/>
      <c r="BF29" s="127"/>
      <c r="BG29" s="127"/>
      <c r="BH29" s="127"/>
      <c r="BI29" s="225"/>
      <c r="BJ29" s="225"/>
      <c r="BK29" s="127"/>
      <c r="BL29" s="127"/>
      <c r="BM29" s="225"/>
      <c r="BN29" s="128"/>
      <c r="BO29" s="128"/>
      <c r="BP29" s="128"/>
      <c r="BQ29" s="128"/>
      <c r="BR29" s="127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204"/>
      <c r="CE29" s="129"/>
      <c r="CF29" s="129"/>
      <c r="CG29" s="129"/>
      <c r="CH29" s="225"/>
      <c r="CI29" s="127"/>
      <c r="CJ29" s="127"/>
      <c r="CK29" s="127"/>
      <c r="CL29" s="127"/>
      <c r="CM29" s="127"/>
      <c r="CN29" s="127"/>
      <c r="CO29" s="127"/>
      <c r="CP29" s="127"/>
      <c r="CQ29" s="127"/>
      <c r="CR29" s="225"/>
      <c r="CS29" s="127"/>
      <c r="CT29" s="127"/>
      <c r="CU29" s="127"/>
      <c r="CV29" s="127"/>
      <c r="CW29" s="127"/>
      <c r="CX29" s="127"/>
      <c r="CY29" s="127"/>
      <c r="CZ29" s="127"/>
      <c r="DA29" s="127"/>
      <c r="DB29" s="127"/>
      <c r="DC29" s="127"/>
      <c r="DD29" s="127"/>
      <c r="DE29" s="225"/>
      <c r="DF29" s="127"/>
      <c r="DG29" s="127"/>
      <c r="DH29" s="305"/>
      <c r="DI29" s="299"/>
      <c r="DJ29" s="299"/>
      <c r="DK29" s="299"/>
      <c r="DL29" s="299"/>
      <c r="DM29" s="299"/>
      <c r="DN29" s="299"/>
      <c r="DO29" s="299"/>
      <c r="DP29" s="299"/>
      <c r="DQ29" s="299"/>
      <c r="DR29" s="305"/>
      <c r="DS29" s="299"/>
      <c r="DT29" s="299"/>
      <c r="DU29" s="299"/>
      <c r="DV29" s="306"/>
      <c r="DW29" s="127"/>
      <c r="DX29" s="127"/>
      <c r="DY29" s="127"/>
      <c r="DZ29" s="127"/>
    </row>
    <row r="30" spans="1:130" s="95" customFormat="1">
      <c r="A30" s="222" t="s">
        <v>241</v>
      </c>
      <c r="B30" s="223"/>
      <c r="C30" s="189">
        <f>IF(C5="NA"," ",IF(C18="NA"," ",AVERAGE(C5,C18)))</f>
        <v>0</v>
      </c>
      <c r="D30" s="224">
        <f>IF(D5="NA","NA",IF(D18="NA","NA",AVERAGE(D5,D18)))</f>
        <v>3.5</v>
      </c>
      <c r="E30" s="189">
        <f t="shared" ref="E30:BT31" si="138">IF(E5="NA","NA",IF(E18="NA","NA",AVERAGE(E5,E18)))</f>
        <v>0.6</v>
      </c>
      <c r="F30" s="224">
        <f t="shared" si="138"/>
        <v>0.2</v>
      </c>
      <c r="G30" s="224">
        <f t="shared" si="138"/>
        <v>6.1016949152482181E-2</v>
      </c>
      <c r="H30" s="189">
        <f t="shared" si="138"/>
        <v>9.8333333333430328</v>
      </c>
      <c r="I30" s="224">
        <f t="shared" si="138"/>
        <v>129.94999999999999</v>
      </c>
      <c r="J30" s="224">
        <f t="shared" si="138"/>
        <v>87.549818540534474</v>
      </c>
      <c r="K30" s="224">
        <f t="shared" si="138"/>
        <v>13.215254237275097</v>
      </c>
      <c r="L30" s="224">
        <f t="shared" si="138"/>
        <v>8.9033713769947234</v>
      </c>
      <c r="M30" s="189">
        <f t="shared" si="138"/>
        <v>5.1449999999999996</v>
      </c>
      <c r="N30" s="195">
        <f t="shared" si="138"/>
        <v>39.5</v>
      </c>
      <c r="O30" s="195">
        <f t="shared" si="138"/>
        <v>1</v>
      </c>
      <c r="P30" s="195">
        <f t="shared" si="138"/>
        <v>0</v>
      </c>
      <c r="Q30" s="195">
        <f t="shared" si="138"/>
        <v>1</v>
      </c>
      <c r="R30" s="195">
        <f t="shared" si="138"/>
        <v>5.82</v>
      </c>
      <c r="S30" s="189">
        <f t="shared" ref="S30:U40" si="139">IF(S5="NA","NA",IF(S18="NA","NA",AVERAGE(S5,S18)))</f>
        <v>-0.14747180213721681</v>
      </c>
      <c r="T30" s="195">
        <f t="shared" si="139"/>
        <v>18.80952380952381</v>
      </c>
      <c r="U30" s="190">
        <f t="shared" si="139"/>
        <v>22.339736372401696</v>
      </c>
      <c r="V30" s="189">
        <f t="shared" si="138"/>
        <v>8.9420000000000002</v>
      </c>
      <c r="W30" s="189">
        <f t="shared" si="138"/>
        <v>34.209411228195876</v>
      </c>
      <c r="X30" s="224">
        <f t="shared" si="138"/>
        <v>29.754997477318394</v>
      </c>
      <c r="Y30" s="224">
        <f t="shared" si="138"/>
        <v>33.08</v>
      </c>
      <c r="Z30" s="224">
        <f t="shared" si="138"/>
        <v>15.86</v>
      </c>
      <c r="AA30" s="224">
        <f t="shared" si="138"/>
        <v>17.220000000000002</v>
      </c>
      <c r="AB30" s="189">
        <f t="shared" si="138"/>
        <v>0.18204612116357305</v>
      </c>
      <c r="AC30" s="224">
        <f t="shared" si="138"/>
        <v>3.2385035474223707</v>
      </c>
      <c r="AD30" s="224">
        <f t="shared" si="138"/>
        <v>1.8356251978519782</v>
      </c>
      <c r="AE30" s="224">
        <f t="shared" si="138"/>
        <v>1.1149368920413418</v>
      </c>
      <c r="AF30" s="224">
        <f t="shared" si="138"/>
        <v>3.4049484828683667</v>
      </c>
      <c r="AG30" s="224">
        <f t="shared" si="138"/>
        <v>0</v>
      </c>
      <c r="AH30" s="224">
        <f t="shared" si="138"/>
        <v>0.58840607698374603</v>
      </c>
      <c r="AI30" s="224">
        <f t="shared" si="138"/>
        <v>0</v>
      </c>
      <c r="AJ30" s="224">
        <f t="shared" si="138"/>
        <v>0.8140511769131682</v>
      </c>
      <c r="AK30" s="224">
        <f t="shared" si="138"/>
        <v>0</v>
      </c>
      <c r="AL30" s="224">
        <f t="shared" si="138"/>
        <v>1.8216594477023653</v>
      </c>
      <c r="AM30" s="189">
        <f t="shared" ref="AM30:AT31" si="140">IF(AM5="NA","NA",IF(AM18="NA","NA",AVERAGE(AM5,AM18)))</f>
        <v>108.57398025754732</v>
      </c>
      <c r="AN30" s="195">
        <f t="shared" si="140"/>
        <v>0</v>
      </c>
      <c r="AO30" s="195">
        <f t="shared" si="140"/>
        <v>19.480893977990629</v>
      </c>
      <c r="AP30" s="195">
        <f t="shared" si="140"/>
        <v>80.519106022009368</v>
      </c>
      <c r="AQ30" s="199">
        <f t="shared" si="140"/>
        <v>5.1701895360736813E-2</v>
      </c>
      <c r="AR30" s="199">
        <f t="shared" si="140"/>
        <v>0</v>
      </c>
      <c r="AS30" s="199">
        <f t="shared" si="140"/>
        <v>1.2320727007737583E-2</v>
      </c>
      <c r="AT30" s="199">
        <f t="shared" si="140"/>
        <v>3.9381168352999228E-2</v>
      </c>
      <c r="AU30" s="189">
        <f t="shared" si="138"/>
        <v>3.4544037839171953</v>
      </c>
      <c r="AV30" s="224">
        <f t="shared" si="138"/>
        <v>3.8308699781258677</v>
      </c>
      <c r="AW30" s="224">
        <f t="shared" si="138"/>
        <v>0.77560827272441168</v>
      </c>
      <c r="AX30" s="224">
        <f t="shared" si="138"/>
        <v>3.6319450483929248</v>
      </c>
      <c r="AY30" s="224">
        <f t="shared" si="138"/>
        <v>0</v>
      </c>
      <c r="AZ30" s="224">
        <f t="shared" si="138"/>
        <v>1.0698292308795385</v>
      </c>
      <c r="BA30" s="224">
        <f t="shared" si="138"/>
        <v>0</v>
      </c>
      <c r="BB30" s="224">
        <f t="shared" si="138"/>
        <v>1.7965267352566472</v>
      </c>
      <c r="BC30" s="224">
        <f t="shared" si="138"/>
        <v>0</v>
      </c>
      <c r="BD30" s="224">
        <f t="shared" si="138"/>
        <v>4.4529453166057813</v>
      </c>
      <c r="BE30" s="189">
        <f t="shared" si="138"/>
        <v>11.726854603859302</v>
      </c>
      <c r="BF30" s="224">
        <f t="shared" si="138"/>
        <v>5.4773825519968744</v>
      </c>
      <c r="BG30" s="224">
        <f t="shared" si="138"/>
        <v>6.249472051862428</v>
      </c>
      <c r="BH30" s="224">
        <f t="shared" si="138"/>
        <v>19.012128365902367</v>
      </c>
      <c r="BI30" s="189">
        <f t="shared" ref="BI30:BI40" si="141">IF(BI5="NA","NA",IF(BI18="NA","NA",AVERAGE(BI5,BI18)))</f>
        <v>96.869999999999976</v>
      </c>
      <c r="BJ30" s="195">
        <f t="shared" si="138"/>
        <v>14.067871634097635</v>
      </c>
      <c r="BK30" s="224">
        <f t="shared" si="138"/>
        <v>0.14630341181917944</v>
      </c>
      <c r="BL30" s="224">
        <f t="shared" si="138"/>
        <v>-3.1521283659023664</v>
      </c>
      <c r="BM30" s="198">
        <f t="shared" si="138"/>
        <v>0.31163270023467843</v>
      </c>
      <c r="BN30" s="199">
        <f t="shared" si="138"/>
        <v>0</v>
      </c>
      <c r="BO30" s="199">
        <f t="shared" si="138"/>
        <v>9.1636734121512145E-2</v>
      </c>
      <c r="BP30" s="199">
        <f t="shared" si="138"/>
        <v>0</v>
      </c>
      <c r="BQ30" s="199">
        <f t="shared" si="138"/>
        <v>0.15388018096045913</v>
      </c>
      <c r="BR30" s="203">
        <f t="shared" ref="BR30:BS40" si="142">IF(BR5="NA","NA",IF(BR18="NA","NA",AVERAGE(BR5,BR18)))</f>
        <v>0.46929701080168768</v>
      </c>
      <c r="BS30" s="203">
        <f t="shared" si="142"/>
        <v>0.53070298919831238</v>
      </c>
      <c r="BT30" s="198">
        <f t="shared" si="138"/>
        <v>0.19278863022623585</v>
      </c>
      <c r="BU30" s="203">
        <f t="shared" ref="BU30:DU33" si="143">IF(BU5="NA","NA",IF(BU18="NA","NA",AVERAGE(BU5,BU18)))</f>
        <v>0.21379902925540556</v>
      </c>
      <c r="BV30" s="203">
        <f t="shared" si="143"/>
        <v>4.3286328363476692E-2</v>
      </c>
      <c r="BW30" s="203">
        <f t="shared" si="143"/>
        <v>0.20269712365316703</v>
      </c>
      <c r="BX30" s="203">
        <f t="shared" si="143"/>
        <v>0</v>
      </c>
      <c r="BY30" s="203">
        <f t="shared" si="143"/>
        <v>5.9706659932896138E-2</v>
      </c>
      <c r="BZ30" s="203">
        <f t="shared" si="143"/>
        <v>0</v>
      </c>
      <c r="CA30" s="203">
        <f t="shared" si="143"/>
        <v>0.10026330160575192</v>
      </c>
      <c r="CB30" s="203">
        <f t="shared" si="143"/>
        <v>0</v>
      </c>
      <c r="CC30" s="203">
        <f t="shared" si="143"/>
        <v>0.24851675766961789</v>
      </c>
      <c r="CD30" s="198">
        <f t="shared" si="143"/>
        <v>0.65447017122490958</v>
      </c>
      <c r="CE30" s="203">
        <f t="shared" si="143"/>
        <v>0.30569011194953982</v>
      </c>
      <c r="CF30" s="203">
        <f t="shared" si="143"/>
        <v>0.34878005927536981</v>
      </c>
      <c r="CG30" s="203">
        <f t="shared" ref="CG30" si="144">IF(CG5="NA","NA",IF(CG18="NA","NA",AVERAGE(CG5,CG18)))</f>
        <v>1.061057830706551</v>
      </c>
      <c r="CH30" s="198">
        <f t="shared" si="143"/>
        <v>1.1718319656440688</v>
      </c>
      <c r="CI30" s="203">
        <f t="shared" si="143"/>
        <v>1.4849113374984466</v>
      </c>
      <c r="CJ30" s="203">
        <f t="shared" si="143"/>
        <v>0</v>
      </c>
      <c r="CK30" s="203">
        <f t="shared" si="143"/>
        <v>0.27025480989152961</v>
      </c>
      <c r="CL30" s="203">
        <f t="shared" si="143"/>
        <v>6.0282558491998907E-2</v>
      </c>
      <c r="CM30" s="203">
        <f t="shared" si="143"/>
        <v>1.5081322120914004E-2</v>
      </c>
      <c r="CN30" s="203">
        <f t="shared" si="143"/>
        <v>0</v>
      </c>
      <c r="CO30" s="203">
        <f t="shared" si="143"/>
        <v>0</v>
      </c>
      <c r="CP30" s="203">
        <f t="shared" si="143"/>
        <v>0</v>
      </c>
      <c r="CQ30" s="203">
        <f t="shared" si="143"/>
        <v>0</v>
      </c>
      <c r="CR30" s="198">
        <f t="shared" si="143"/>
        <v>0.34561869050444255</v>
      </c>
      <c r="CS30" s="203">
        <f t="shared" si="143"/>
        <v>0.34561869050444255</v>
      </c>
      <c r="CT30" s="203">
        <f t="shared" si="143"/>
        <v>0</v>
      </c>
      <c r="CU30" s="198">
        <f t="shared" si="143"/>
        <v>-0.97904333541783295</v>
      </c>
      <c r="CV30" s="203">
        <f t="shared" si="143"/>
        <v>-1.2711123082430409</v>
      </c>
      <c r="CW30" s="203">
        <f t="shared" si="143"/>
        <v>4.3286328363476692E-2</v>
      </c>
      <c r="CX30" s="203">
        <f t="shared" si="143"/>
        <v>-6.7557686238362585E-2</v>
      </c>
      <c r="CY30" s="203">
        <f t="shared" si="143"/>
        <v>-6.0282558491998907E-2</v>
      </c>
      <c r="CZ30" s="203">
        <f t="shared" si="143"/>
        <v>4.4625337811982135E-2</v>
      </c>
      <c r="DA30" s="203">
        <f t="shared" si="143"/>
        <v>0</v>
      </c>
      <c r="DB30" s="203">
        <f t="shared" si="143"/>
        <v>0.10026330160575192</v>
      </c>
      <c r="DC30" s="203">
        <f t="shared" si="143"/>
        <v>0</v>
      </c>
      <c r="DD30" s="203">
        <f t="shared" si="143"/>
        <v>0.24851675766961789</v>
      </c>
      <c r="DE30" s="198">
        <f t="shared" si="143"/>
        <v>0.30885148072046703</v>
      </c>
      <c r="DF30" s="203">
        <f t="shared" si="143"/>
        <v>-3.9928578554902727E-2</v>
      </c>
      <c r="DG30" s="203">
        <f t="shared" si="143"/>
        <v>0.34878005927536981</v>
      </c>
      <c r="DH30" s="296">
        <f t="shared" si="143"/>
        <v>-0.13499488542964472</v>
      </c>
      <c r="DI30" s="301">
        <f t="shared" si="143"/>
        <v>-0.17526666513311015</v>
      </c>
      <c r="DJ30" s="301">
        <f t="shared" si="143"/>
        <v>5.9685130644433378E-3</v>
      </c>
      <c r="DK30" s="301">
        <f t="shared" si="143"/>
        <v>-9.3151567287340399E-3</v>
      </c>
      <c r="DL30" s="301">
        <f t="shared" si="143"/>
        <v>-8.3120294910747836E-3</v>
      </c>
      <c r="DM30" s="301">
        <f t="shared" si="143"/>
        <v>6.1531416917482359E-3</v>
      </c>
      <c r="DN30" s="301">
        <f t="shared" si="143"/>
        <v>0</v>
      </c>
      <c r="DO30" s="301">
        <f t="shared" si="143"/>
        <v>1.382475363798882E-2</v>
      </c>
      <c r="DP30" s="301">
        <f t="shared" si="143"/>
        <v>0</v>
      </c>
      <c r="DQ30" s="301">
        <f t="shared" si="143"/>
        <v>3.4266604975804402E-2</v>
      </c>
      <c r="DR30" s="296">
        <f t="shared" si="143"/>
        <v>4.2585827150175955E-2</v>
      </c>
      <c r="DS30" s="301">
        <f t="shared" si="143"/>
        <v>-5.5055314636172567E-3</v>
      </c>
      <c r="DT30" s="301">
        <f t="shared" si="143"/>
        <v>4.8091358613793211E-2</v>
      </c>
      <c r="DU30" s="301">
        <f t="shared" si="143"/>
        <v>-0.26767572341257895</v>
      </c>
      <c r="DV30" s="247">
        <f t="shared" ref="DV30:DZ32" si="145">IF(DV5="NA","NA",IF(DV18="NA","NA",AVERAGE(DV5,DV18)))</f>
        <v>10.84287241323119</v>
      </c>
      <c r="DW30" s="202">
        <f t="shared" si="145"/>
        <v>1.9092109504497889</v>
      </c>
      <c r="DX30" s="203">
        <f t="shared" si="145"/>
        <v>1.6606122401627217</v>
      </c>
      <c r="DY30" s="301">
        <f t="shared" si="145"/>
        <v>0.67915114711669111</v>
      </c>
      <c r="DZ30" s="307">
        <f t="shared" si="145"/>
        <v>0.66013638893446469</v>
      </c>
    </row>
    <row r="31" spans="1:130" s="95" customFormat="1">
      <c r="A31" s="223"/>
      <c r="B31" s="223"/>
      <c r="C31" s="189">
        <f t="shared" ref="C31:C40" si="146">IF(C6="NA"," ",IF(C19="NA"," ",AVERAGE(C6,C19)))</f>
        <v>3.2777777777810115</v>
      </c>
      <c r="D31" s="224">
        <f t="shared" ref="D31:R40" si="147">IF(D6="NA","NA",IF(D19="NA","NA",AVERAGE(D6,D19)))</f>
        <v>3.2777777777810115</v>
      </c>
      <c r="E31" s="189">
        <f t="shared" si="147"/>
        <v>0.6</v>
      </c>
      <c r="F31" s="224">
        <f t="shared" si="147"/>
        <v>0.2</v>
      </c>
      <c r="G31" s="224">
        <f t="shared" si="147"/>
        <v>5.4084507042288996E-2</v>
      </c>
      <c r="H31" s="189">
        <f t="shared" si="147"/>
        <v>11.093749999992722</v>
      </c>
      <c r="I31" s="224">
        <f t="shared" si="147"/>
        <v>129.94999999999999</v>
      </c>
      <c r="J31" s="224">
        <f t="shared" si="147"/>
        <v>87.549818540534474</v>
      </c>
      <c r="K31" s="224">
        <f t="shared" si="147"/>
        <v>11.713802816909091</v>
      </c>
      <c r="L31" s="224">
        <f t="shared" si="147"/>
        <v>7.8918146290111002</v>
      </c>
      <c r="M31" s="189">
        <f t="shared" si="147"/>
        <v>5.1850000000000005</v>
      </c>
      <c r="N31" s="195">
        <f t="shared" si="147"/>
        <v>51</v>
      </c>
      <c r="O31" s="195">
        <f t="shared" si="147"/>
        <v>1</v>
      </c>
      <c r="P31" s="195">
        <f t="shared" si="147"/>
        <v>0</v>
      </c>
      <c r="Q31" s="195">
        <f t="shared" si="147"/>
        <v>1</v>
      </c>
      <c r="R31" s="195">
        <f t="shared" si="147"/>
        <v>5.9</v>
      </c>
      <c r="S31" s="189">
        <f t="shared" si="139"/>
        <v>-0.10886277751535188</v>
      </c>
      <c r="T31" s="195">
        <f t="shared" si="139"/>
        <v>25.932203389804926</v>
      </c>
      <c r="U31" s="190">
        <f t="shared" si="139"/>
        <v>15.122710985608098</v>
      </c>
      <c r="V31" s="189">
        <f t="shared" si="138"/>
        <v>12.5</v>
      </c>
      <c r="W31" s="189" t="str">
        <f t="shared" si="138"/>
        <v>NA</v>
      </c>
      <c r="X31" s="224" t="str">
        <f t="shared" si="138"/>
        <v>NA</v>
      </c>
      <c r="Y31" s="224" t="str">
        <f t="shared" si="138"/>
        <v>NA</v>
      </c>
      <c r="Z31" s="224" t="str">
        <f t="shared" si="138"/>
        <v>NA</v>
      </c>
      <c r="AA31" s="224" t="str">
        <f t="shared" si="138"/>
        <v>NA</v>
      </c>
      <c r="AB31" s="189">
        <f t="shared" si="138"/>
        <v>0</v>
      </c>
      <c r="AC31" s="224">
        <f t="shared" si="138"/>
        <v>7.143243898869744</v>
      </c>
      <c r="AD31" s="224">
        <f t="shared" si="138"/>
        <v>3.4964730276068092</v>
      </c>
      <c r="AE31" s="224">
        <f t="shared" si="138"/>
        <v>6.5525978484333586E-2</v>
      </c>
      <c r="AF31" s="224">
        <f t="shared" si="138"/>
        <v>4.6880937631410742</v>
      </c>
      <c r="AG31" s="224">
        <f t="shared" si="138"/>
        <v>0.23839376558700826</v>
      </c>
      <c r="AH31" s="224">
        <f t="shared" si="138"/>
        <v>1.6066800603224505</v>
      </c>
      <c r="AI31" s="224">
        <f t="shared" si="138"/>
        <v>0</v>
      </c>
      <c r="AJ31" s="224">
        <f t="shared" si="138"/>
        <v>0.64788774959753714</v>
      </c>
      <c r="AK31" s="224">
        <f t="shared" si="138"/>
        <v>0</v>
      </c>
      <c r="AL31" s="224">
        <f t="shared" si="138"/>
        <v>0</v>
      </c>
      <c r="AM31" s="189">
        <f t="shared" si="140"/>
        <v>236.03039186423331</v>
      </c>
      <c r="AN31" s="195">
        <f t="shared" si="140"/>
        <v>0</v>
      </c>
      <c r="AO31" s="195">
        <f t="shared" si="140"/>
        <v>33.735467911410957</v>
      </c>
      <c r="AP31" s="195">
        <f t="shared" si="140"/>
        <v>66.26453208858905</v>
      </c>
      <c r="AQ31" s="199" t="str">
        <f t="shared" si="140"/>
        <v>NA</v>
      </c>
      <c r="AR31" s="199" t="str">
        <f t="shared" si="140"/>
        <v>NA</v>
      </c>
      <c r="AS31" s="199" t="str">
        <f t="shared" si="140"/>
        <v>NA</v>
      </c>
      <c r="AT31" s="199" t="str">
        <f t="shared" si="140"/>
        <v>NA</v>
      </c>
      <c r="AU31" s="189">
        <f t="shared" si="138"/>
        <v>7.6194601587943938</v>
      </c>
      <c r="AV31" s="224">
        <f t="shared" si="138"/>
        <v>7.2969871880489929</v>
      </c>
      <c r="AW31" s="224">
        <f t="shared" si="138"/>
        <v>4.558328938040597E-2</v>
      </c>
      <c r="AX31" s="224">
        <f t="shared" si="138"/>
        <v>5.0006333473504796</v>
      </c>
      <c r="AY31" s="224">
        <f t="shared" si="138"/>
        <v>0.36081218575330981</v>
      </c>
      <c r="AZ31" s="224">
        <f t="shared" si="138"/>
        <v>2.9212364733135465</v>
      </c>
      <c r="BA31" s="224">
        <f t="shared" si="138"/>
        <v>0</v>
      </c>
      <c r="BB31" s="224">
        <f t="shared" si="138"/>
        <v>1.4298212404911164</v>
      </c>
      <c r="BC31" s="224">
        <f t="shared" si="138"/>
        <v>0</v>
      </c>
      <c r="BD31" s="224">
        <f t="shared" si="138"/>
        <v>0</v>
      </c>
      <c r="BE31" s="189">
        <f t="shared" si="138"/>
        <v>9.7580865362888574</v>
      </c>
      <c r="BF31" s="224">
        <f t="shared" si="138"/>
        <v>8.3282652957977419</v>
      </c>
      <c r="BG31" s="224">
        <f t="shared" si="138"/>
        <v>1.4298212404911164</v>
      </c>
      <c r="BH31" s="224">
        <f t="shared" si="138"/>
        <v>24.674533883132245</v>
      </c>
      <c r="BI31" s="189" t="str">
        <f t="shared" si="141"/>
        <v>NA</v>
      </c>
      <c r="BJ31" s="195" t="str">
        <f t="shared" si="138"/>
        <v>NA</v>
      </c>
      <c r="BK31" s="224">
        <f t="shared" si="138"/>
        <v>0.18987713646119467</v>
      </c>
      <c r="BL31" s="224" t="str">
        <f t="shared" si="138"/>
        <v>NA</v>
      </c>
      <c r="BM31" s="198">
        <f t="shared" si="138"/>
        <v>0.54080557680801389</v>
      </c>
      <c r="BN31" s="199">
        <f t="shared" si="138"/>
        <v>3.7562930544260381E-2</v>
      </c>
      <c r="BO31" s="199">
        <f t="shared" si="138"/>
        <v>0.2660788863828995</v>
      </c>
      <c r="BP31" s="199">
        <f t="shared" si="138"/>
        <v>0</v>
      </c>
      <c r="BQ31" s="199">
        <f t="shared" si="138"/>
        <v>0.15177195166587518</v>
      </c>
      <c r="BR31" s="203">
        <f t="shared" si="142"/>
        <v>0.84822804833412491</v>
      </c>
      <c r="BS31" s="203">
        <f t="shared" si="142"/>
        <v>0.15177195166587518</v>
      </c>
      <c r="BT31" s="198">
        <f t="shared" si="138"/>
        <v>0.77486035513086893</v>
      </c>
      <c r="BU31" s="203">
        <f t="shared" si="143"/>
        <v>0.74206649369916566</v>
      </c>
      <c r="BV31" s="203">
        <f t="shared" si="143"/>
        <v>4.6355887505451871E-3</v>
      </c>
      <c r="BW31" s="203">
        <f t="shared" si="143"/>
        <v>0.50853898447581836</v>
      </c>
      <c r="BX31" s="203">
        <f t="shared" si="143"/>
        <v>3.6692764652842769E-2</v>
      </c>
      <c r="BY31" s="203">
        <f t="shared" si="143"/>
        <v>0.29707489559091504</v>
      </c>
      <c r="BZ31" s="203">
        <f t="shared" si="143"/>
        <v>0</v>
      </c>
      <c r="CA31" s="203">
        <f t="shared" si="143"/>
        <v>0.14540554988030907</v>
      </c>
      <c r="CB31" s="203">
        <f t="shared" si="143"/>
        <v>0</v>
      </c>
      <c r="CC31" s="203">
        <f t="shared" si="143"/>
        <v>0</v>
      </c>
      <c r="CD31" s="198">
        <f t="shared" si="143"/>
        <v>0.99234778335043039</v>
      </c>
      <c r="CE31" s="203">
        <f t="shared" si="143"/>
        <v>0.84694223347012132</v>
      </c>
      <c r="CF31" s="203">
        <f t="shared" si="143"/>
        <v>0.14540554988030907</v>
      </c>
      <c r="CG31" s="203">
        <f t="shared" ref="CG31" si="148">IF(CG6="NA","NA",IF(CG19="NA","NA",AVERAGE(CG6,CG19)))</f>
        <v>2.5092746321804649</v>
      </c>
      <c r="CH31" s="198">
        <f t="shared" si="143"/>
        <v>2.1352870317436081</v>
      </c>
      <c r="CI31" s="203">
        <f t="shared" si="143"/>
        <v>2.7057735368285378</v>
      </c>
      <c r="CJ31" s="203">
        <f t="shared" si="143"/>
        <v>0</v>
      </c>
      <c r="CK31" s="203">
        <f t="shared" si="143"/>
        <v>0.49245250833428511</v>
      </c>
      <c r="CL31" s="203">
        <f t="shared" si="143"/>
        <v>0.10984558295228163</v>
      </c>
      <c r="CM31" s="203">
        <f t="shared" si="143"/>
        <v>2.7480861156263234E-2</v>
      </c>
      <c r="CN31" s="203">
        <f t="shared" si="143"/>
        <v>0</v>
      </c>
      <c r="CO31" s="203">
        <f t="shared" si="143"/>
        <v>0</v>
      </c>
      <c r="CP31" s="203">
        <f t="shared" si="143"/>
        <v>0</v>
      </c>
      <c r="CQ31" s="203">
        <f t="shared" si="143"/>
        <v>0</v>
      </c>
      <c r="CR31" s="198">
        <f t="shared" si="143"/>
        <v>0.62977895244283</v>
      </c>
      <c r="CS31" s="203">
        <f t="shared" si="143"/>
        <v>0.62977895244283</v>
      </c>
      <c r="CT31" s="203">
        <f t="shared" si="143"/>
        <v>0</v>
      </c>
      <c r="CU31" s="198">
        <f t="shared" si="143"/>
        <v>-1.3604266766127391</v>
      </c>
      <c r="CV31" s="203">
        <f t="shared" si="143"/>
        <v>-1.9637070431293722</v>
      </c>
      <c r="CW31" s="203">
        <f t="shared" si="143"/>
        <v>4.6355887505451871E-3</v>
      </c>
      <c r="CX31" s="203">
        <f t="shared" si="143"/>
        <v>1.608647614153319E-2</v>
      </c>
      <c r="CY31" s="203">
        <f t="shared" si="143"/>
        <v>-7.3152818299438857E-2</v>
      </c>
      <c r="CZ31" s="203">
        <f t="shared" si="143"/>
        <v>0.2695940344346518</v>
      </c>
      <c r="DA31" s="203">
        <f t="shared" si="143"/>
        <v>0</v>
      </c>
      <c r="DB31" s="203">
        <f t="shared" si="143"/>
        <v>0.14540554988030907</v>
      </c>
      <c r="DC31" s="203">
        <f t="shared" si="143"/>
        <v>0</v>
      </c>
      <c r="DD31" s="203">
        <f t="shared" si="143"/>
        <v>0</v>
      </c>
      <c r="DE31" s="198">
        <f t="shared" si="143"/>
        <v>0.36256883090760039</v>
      </c>
      <c r="DF31" s="203">
        <f t="shared" si="143"/>
        <v>0.21716328102729138</v>
      </c>
      <c r="DG31" s="203">
        <f t="shared" si="143"/>
        <v>0.14540554988030907</v>
      </c>
      <c r="DH31" s="296">
        <f t="shared" si="143"/>
        <v>-0.10294366284497986</v>
      </c>
      <c r="DI31" s="301">
        <f t="shared" si="143"/>
        <v>-0.14859396632646821</v>
      </c>
      <c r="DJ31" s="301">
        <f t="shared" si="143"/>
        <v>3.5077560123436693E-4</v>
      </c>
      <c r="DK31" s="301">
        <f t="shared" si="143"/>
        <v>1.2172657334249002E-3</v>
      </c>
      <c r="DL31" s="301">
        <f t="shared" si="143"/>
        <v>-5.5354832367207271E-3</v>
      </c>
      <c r="DM31" s="301">
        <f t="shared" si="143"/>
        <v>2.0400215508093046E-2</v>
      </c>
      <c r="DN31" s="301">
        <f t="shared" si="143"/>
        <v>0</v>
      </c>
      <c r="DO31" s="301">
        <f t="shared" si="143"/>
        <v>1.1002856794852765E-2</v>
      </c>
      <c r="DP31" s="301">
        <f t="shared" si="143"/>
        <v>0</v>
      </c>
      <c r="DQ31" s="301">
        <f t="shared" si="143"/>
        <v>0</v>
      </c>
      <c r="DR31" s="296">
        <f t="shared" si="143"/>
        <v>2.7435630400884349E-2</v>
      </c>
      <c r="DS31" s="301">
        <f t="shared" si="143"/>
        <v>1.6432773606031594E-2</v>
      </c>
      <c r="DT31" s="301">
        <f t="shared" si="143"/>
        <v>1.1002856794852765E-2</v>
      </c>
      <c r="DU31" s="301">
        <f t="shared" si="143"/>
        <v>-0.22410199877056375</v>
      </c>
      <c r="DV31" s="247">
        <f t="shared" si="145"/>
        <v>9.6109592094901917</v>
      </c>
      <c r="DW31" s="202" t="str">
        <f t="shared" si="145"/>
        <v>NA</v>
      </c>
      <c r="DX31" s="203" t="str">
        <f t="shared" si="145"/>
        <v>NA</v>
      </c>
      <c r="DY31" s="301" t="str">
        <f t="shared" si="145"/>
        <v>NA</v>
      </c>
      <c r="DZ31" s="307" t="str">
        <f t="shared" si="145"/>
        <v>NA</v>
      </c>
    </row>
    <row r="32" spans="1:130" s="95" customFormat="1">
      <c r="A32" s="223"/>
      <c r="B32" s="223"/>
      <c r="C32" s="189">
        <f t="shared" si="146"/>
        <v>6.9756944444452529</v>
      </c>
      <c r="D32" s="224">
        <f t="shared" si="147"/>
        <v>3.6979166666642413</v>
      </c>
      <c r="E32" s="189">
        <f t="shared" ref="E32:BT35" si="149">IF(E7="NA","NA",IF(E20="NA","NA",AVERAGE(E7,E20)))</f>
        <v>0.6</v>
      </c>
      <c r="F32" s="224">
        <f t="shared" si="149"/>
        <v>0.2</v>
      </c>
      <c r="G32" s="224">
        <f t="shared" si="149"/>
        <v>4.8120300751879702E-2</v>
      </c>
      <c r="H32" s="189">
        <f t="shared" si="149"/>
        <v>12.468749999999998</v>
      </c>
      <c r="I32" s="224">
        <f t="shared" si="149"/>
        <v>129.94999999999999</v>
      </c>
      <c r="J32" s="224">
        <f t="shared" si="149"/>
        <v>87.549818540534474</v>
      </c>
      <c r="K32" s="224">
        <f t="shared" si="149"/>
        <v>10.422055137844611</v>
      </c>
      <c r="L32" s="224">
        <f t="shared" si="149"/>
        <v>7.0215393315716872</v>
      </c>
      <c r="M32" s="189">
        <f t="shared" si="149"/>
        <v>5.6</v>
      </c>
      <c r="N32" s="195">
        <f t="shared" si="149"/>
        <v>12.5</v>
      </c>
      <c r="O32" s="195">
        <f t="shared" si="149"/>
        <v>2</v>
      </c>
      <c r="P32" s="195">
        <f t="shared" si="149"/>
        <v>0</v>
      </c>
      <c r="Q32" s="195">
        <f t="shared" si="149"/>
        <v>1</v>
      </c>
      <c r="R32" s="195">
        <f t="shared" si="149"/>
        <v>5.8900000000000006</v>
      </c>
      <c r="S32" s="189">
        <f t="shared" si="139"/>
        <v>-5.095614599613861E-2</v>
      </c>
      <c r="T32" s="195">
        <f t="shared" si="139"/>
        <v>11.267605633810208</v>
      </c>
      <c r="U32" s="190">
        <f t="shared" si="139"/>
        <v>6.1821766823683086</v>
      </c>
      <c r="V32" s="189">
        <f t="shared" si="149"/>
        <v>11.2</v>
      </c>
      <c r="W32" s="189">
        <f t="shared" si="149"/>
        <v>44.704647440266356</v>
      </c>
      <c r="X32" s="224">
        <f t="shared" si="149"/>
        <v>31.544221985457433</v>
      </c>
      <c r="Y32" s="224">
        <f t="shared" si="149"/>
        <v>80.58</v>
      </c>
      <c r="Z32" s="224">
        <f t="shared" si="149"/>
        <v>52.313333333333333</v>
      </c>
      <c r="AA32" s="224">
        <f t="shared" si="149"/>
        <v>28.266666666666662</v>
      </c>
      <c r="AB32" s="189">
        <f t="shared" si="149"/>
        <v>0</v>
      </c>
      <c r="AC32" s="224">
        <f t="shared" si="149"/>
        <v>0</v>
      </c>
      <c r="AD32" s="224">
        <f t="shared" si="149"/>
        <v>4.9263716137639655</v>
      </c>
      <c r="AE32" s="224">
        <f t="shared" si="149"/>
        <v>0</v>
      </c>
      <c r="AF32" s="224">
        <f t="shared" si="149"/>
        <v>5.7774678413604645</v>
      </c>
      <c r="AG32" s="224">
        <f t="shared" si="149"/>
        <v>1.5718476910548129</v>
      </c>
      <c r="AH32" s="224">
        <f t="shared" si="149"/>
        <v>3.9387568668967372</v>
      </c>
      <c r="AI32" s="224">
        <f t="shared" si="149"/>
        <v>0.16286330677077757</v>
      </c>
      <c r="AJ32" s="224">
        <f t="shared" si="149"/>
        <v>1.8149397951867132</v>
      </c>
      <c r="AK32" s="224">
        <f t="shared" si="149"/>
        <v>0</v>
      </c>
      <c r="AL32" s="224">
        <f t="shared" si="149"/>
        <v>0</v>
      </c>
      <c r="AM32" s="189" t="s">
        <v>172</v>
      </c>
      <c r="AN32" s="195">
        <f t="shared" ref="AN32:AT40" si="150">IF(AN7="NA","NA",IF(AN20="NA","NA",AVERAGE(AN7,AN20)))</f>
        <v>0</v>
      </c>
      <c r="AO32" s="195">
        <f t="shared" si="150"/>
        <v>45.640448379132465</v>
      </c>
      <c r="AP32" s="195">
        <f t="shared" si="150"/>
        <v>54.359551620867535</v>
      </c>
      <c r="AQ32" s="199" t="str">
        <f t="shared" si="150"/>
        <v>NA</v>
      </c>
      <c r="AR32" s="199" t="str">
        <f t="shared" si="150"/>
        <v>NA</v>
      </c>
      <c r="AS32" s="199" t="str">
        <f t="shared" si="150"/>
        <v>NA</v>
      </c>
      <c r="AT32" s="199" t="str">
        <f t="shared" si="150"/>
        <v>NA</v>
      </c>
      <c r="AU32" s="189">
        <f t="shared" si="149"/>
        <v>0</v>
      </c>
      <c r="AV32" s="224">
        <f t="shared" si="149"/>
        <v>10.281123367855232</v>
      </c>
      <c r="AW32" s="224">
        <f t="shared" si="149"/>
        <v>0</v>
      </c>
      <c r="AX32" s="224">
        <f t="shared" si="149"/>
        <v>6.1626323641178287</v>
      </c>
      <c r="AY32" s="224">
        <f t="shared" si="149"/>
        <v>2.3790127215964736</v>
      </c>
      <c r="AZ32" s="224">
        <f t="shared" si="149"/>
        <v>7.1613761216304326</v>
      </c>
      <c r="BA32" s="224">
        <f t="shared" si="149"/>
        <v>0.33211340988550719</v>
      </c>
      <c r="BB32" s="224">
        <f t="shared" si="149"/>
        <v>4.0053843755844705</v>
      </c>
      <c r="BC32" s="224">
        <f t="shared" si="149"/>
        <v>0</v>
      </c>
      <c r="BD32" s="224">
        <f t="shared" si="149"/>
        <v>0</v>
      </c>
      <c r="BE32" s="189">
        <f t="shared" si="149"/>
        <v>20.040518992814711</v>
      </c>
      <c r="BF32" s="224">
        <f t="shared" si="149"/>
        <v>15.703021207344735</v>
      </c>
      <c r="BG32" s="224">
        <f t="shared" si="149"/>
        <v>4.3374977854699779</v>
      </c>
      <c r="BH32" s="224">
        <f t="shared" si="149"/>
        <v>30.321642360669944</v>
      </c>
      <c r="BI32" s="189">
        <f t="shared" si="141"/>
        <v>49.36999999999999</v>
      </c>
      <c r="BJ32" s="195">
        <f t="shared" si="149"/>
        <v>50.258357639330058</v>
      </c>
      <c r="BK32" s="224">
        <f t="shared" si="149"/>
        <v>0.23333314629218888</v>
      </c>
      <c r="BL32" s="224">
        <f t="shared" si="149"/>
        <v>21.991690972663392</v>
      </c>
      <c r="BM32" s="198">
        <f t="shared" si="149"/>
        <v>0.30908075462543871</v>
      </c>
      <c r="BN32" s="199">
        <f t="shared" si="149"/>
        <v>0.12350922200884723</v>
      </c>
      <c r="BO32" s="199">
        <f t="shared" si="149"/>
        <v>0.37040917475108015</v>
      </c>
      <c r="BP32" s="199">
        <f t="shared" si="149"/>
        <v>1.4584459915694221E-2</v>
      </c>
      <c r="BQ32" s="199">
        <f t="shared" si="149"/>
        <v>0.18241638869893972</v>
      </c>
      <c r="BR32" s="203">
        <f t="shared" si="142"/>
        <v>0.80299915138536604</v>
      </c>
      <c r="BS32" s="203">
        <f t="shared" si="142"/>
        <v>0.19700084861463396</v>
      </c>
      <c r="BT32" s="198">
        <f t="shared" si="149"/>
        <v>0</v>
      </c>
      <c r="BU32" s="203">
        <f t="shared" si="143"/>
        <v>0.92674914865234714</v>
      </c>
      <c r="BV32" s="203">
        <f t="shared" si="143"/>
        <v>0</v>
      </c>
      <c r="BW32" s="203">
        <f t="shared" si="143"/>
        <v>0.5555048891602814</v>
      </c>
      <c r="BX32" s="203">
        <f t="shared" si="143"/>
        <v>0.21444621715813267</v>
      </c>
      <c r="BY32" s="203">
        <f t="shared" si="143"/>
        <v>0.64553249547133573</v>
      </c>
      <c r="BZ32" s="203">
        <f t="shared" si="143"/>
        <v>2.993698342631888E-2</v>
      </c>
      <c r="CA32" s="203">
        <f t="shared" si="143"/>
        <v>0.36104873244728769</v>
      </c>
      <c r="CB32" s="203">
        <f t="shared" si="143"/>
        <v>0</v>
      </c>
      <c r="CC32" s="203">
        <f t="shared" si="143"/>
        <v>0</v>
      </c>
      <c r="CD32" s="198">
        <f t="shared" si="143"/>
        <v>1.8064693176633564</v>
      </c>
      <c r="CE32" s="203">
        <f t="shared" si="143"/>
        <v>1.4154836017897496</v>
      </c>
      <c r="CF32" s="203">
        <f t="shared" si="143"/>
        <v>0.39098571587360659</v>
      </c>
      <c r="CG32" s="203">
        <f t="shared" ref="CG32" si="151">IF(CG7="NA","NA",IF(CG20="NA","NA",AVERAGE(CG7,CG20)))</f>
        <v>2.7332184663157033</v>
      </c>
      <c r="CH32" s="198">
        <f t="shared" si="143"/>
        <v>1.8926863455110581</v>
      </c>
      <c r="CI32" s="203">
        <f t="shared" si="143"/>
        <v>2.3983570129298917</v>
      </c>
      <c r="CJ32" s="203">
        <f t="shared" si="143"/>
        <v>0</v>
      </c>
      <c r="CK32" s="203">
        <f t="shared" si="143"/>
        <v>0.43650250504068416</v>
      </c>
      <c r="CL32" s="203">
        <f t="shared" si="143"/>
        <v>9.7365474466783258E-2</v>
      </c>
      <c r="CM32" s="203">
        <f t="shared" si="143"/>
        <v>2.4358622470943756E-2</v>
      </c>
      <c r="CN32" s="203">
        <f t="shared" si="143"/>
        <v>0</v>
      </c>
      <c r="CO32" s="203">
        <f t="shared" si="143"/>
        <v>0</v>
      </c>
      <c r="CP32" s="203">
        <f t="shared" si="143"/>
        <v>0</v>
      </c>
      <c r="CQ32" s="203">
        <f t="shared" si="143"/>
        <v>0</v>
      </c>
      <c r="CR32" s="198">
        <f t="shared" si="143"/>
        <v>0.55822660197841123</v>
      </c>
      <c r="CS32" s="203">
        <f t="shared" si="143"/>
        <v>0.55822660197841123</v>
      </c>
      <c r="CT32" s="203">
        <f t="shared" si="143"/>
        <v>0</v>
      </c>
      <c r="CU32" s="198">
        <f t="shared" si="143"/>
        <v>-1.8926863455110581</v>
      </c>
      <c r="CV32" s="203">
        <f t="shared" si="143"/>
        <v>-1.4716078642775445</v>
      </c>
      <c r="CW32" s="203">
        <f t="shared" si="143"/>
        <v>0</v>
      </c>
      <c r="CX32" s="203">
        <f t="shared" si="143"/>
        <v>0.11900238411959724</v>
      </c>
      <c r="CY32" s="203">
        <f t="shared" si="143"/>
        <v>0.1170807426913494</v>
      </c>
      <c r="CZ32" s="203">
        <f t="shared" si="143"/>
        <v>0.62117387300039195</v>
      </c>
      <c r="DA32" s="203">
        <f t="shared" si="143"/>
        <v>2.993698342631888E-2</v>
      </c>
      <c r="DB32" s="203">
        <f t="shared" si="143"/>
        <v>0.36104873244728769</v>
      </c>
      <c r="DC32" s="203">
        <f t="shared" si="143"/>
        <v>0</v>
      </c>
      <c r="DD32" s="203">
        <f t="shared" si="143"/>
        <v>0</v>
      </c>
      <c r="DE32" s="198">
        <f t="shared" si="143"/>
        <v>1.2482427156849449</v>
      </c>
      <c r="DF32" s="203">
        <f t="shared" si="143"/>
        <v>0.85725699981133852</v>
      </c>
      <c r="DG32" s="203">
        <f t="shared" si="143"/>
        <v>0.39098571587360659</v>
      </c>
      <c r="DH32" s="296">
        <f t="shared" si="143"/>
        <v>-0.1615774462908775</v>
      </c>
      <c r="DI32" s="301">
        <f t="shared" si="143"/>
        <v>-0.12563024043338439</v>
      </c>
      <c r="DJ32" s="301">
        <f t="shared" si="143"/>
        <v>0</v>
      </c>
      <c r="DK32" s="301">
        <f t="shared" si="143"/>
        <v>1.0159158898237137E-2</v>
      </c>
      <c r="DL32" s="301">
        <f t="shared" si="143"/>
        <v>9.9951095746926167E-3</v>
      </c>
      <c r="DM32" s="301">
        <f t="shared" si="143"/>
        <v>5.3029223959935194E-2</v>
      </c>
      <c r="DN32" s="301">
        <f t="shared" si="143"/>
        <v>2.5557014996960927E-3</v>
      </c>
      <c r="DO32" s="301">
        <f t="shared" si="143"/>
        <v>3.0822503852131367E-2</v>
      </c>
      <c r="DP32" s="301">
        <f t="shared" si="143"/>
        <v>0</v>
      </c>
      <c r="DQ32" s="301">
        <f t="shared" si="143"/>
        <v>0</v>
      </c>
      <c r="DR32" s="296">
        <f t="shared" si="143"/>
        <v>0.10656169778469241</v>
      </c>
      <c r="DS32" s="301">
        <f t="shared" si="143"/>
        <v>7.3183492432864955E-2</v>
      </c>
      <c r="DT32" s="301">
        <f t="shared" si="143"/>
        <v>3.3378205351827464E-2</v>
      </c>
      <c r="DU32" s="301">
        <f t="shared" si="143"/>
        <v>-0.18064598893956946</v>
      </c>
      <c r="DV32" s="247">
        <f t="shared" si="145"/>
        <v>8.5511040585633591</v>
      </c>
      <c r="DW32" s="202">
        <f t="shared" si="145"/>
        <v>4.0297146988435548</v>
      </c>
      <c r="DX32" s="203">
        <f t="shared" si="145"/>
        <v>2.8434228268600004</v>
      </c>
      <c r="DY32" s="301">
        <f t="shared" si="145"/>
        <v>0.58071669944614102</v>
      </c>
      <c r="DZ32" s="307">
        <f t="shared" si="145"/>
        <v>0.63969974454198497</v>
      </c>
    </row>
    <row r="33" spans="1:130" s="95" customFormat="1">
      <c r="A33" s="62"/>
      <c r="B33" s="62"/>
      <c r="C33" s="63">
        <f t="shared" si="146"/>
        <v>11.131944444445253</v>
      </c>
      <c r="D33" s="66">
        <f t="shared" si="147"/>
        <v>4.15625</v>
      </c>
      <c r="E33" s="63">
        <f t="shared" si="149"/>
        <v>0.6</v>
      </c>
      <c r="F33" s="66">
        <f t="shared" si="149"/>
        <v>0.2</v>
      </c>
      <c r="G33" s="66">
        <f t="shared" si="149"/>
        <v>7.0588235294057222E-2</v>
      </c>
      <c r="H33" s="63">
        <f t="shared" si="149"/>
        <v>8.500000000007276</v>
      </c>
      <c r="I33" s="66">
        <f t="shared" si="149"/>
        <v>129.94999999999999</v>
      </c>
      <c r="J33" s="66">
        <f t="shared" si="149"/>
        <v>87.549818540534474</v>
      </c>
      <c r="K33" s="66">
        <f t="shared" si="149"/>
        <v>15.288235294104558</v>
      </c>
      <c r="L33" s="66">
        <f t="shared" si="149"/>
        <v>10.299978651818767</v>
      </c>
      <c r="M33" s="63">
        <f t="shared" si="149"/>
        <v>5.63</v>
      </c>
      <c r="N33" s="66">
        <f t="shared" si="149"/>
        <v>15</v>
      </c>
      <c r="O33" s="66">
        <f t="shared" si="149"/>
        <v>2</v>
      </c>
      <c r="P33" s="66">
        <f t="shared" si="149"/>
        <v>0</v>
      </c>
      <c r="Q33" s="66">
        <f t="shared" si="149"/>
        <v>1</v>
      </c>
      <c r="R33" s="66">
        <f t="shared" si="149"/>
        <v>5.86</v>
      </c>
      <c r="S33" s="63">
        <f t="shared" si="139"/>
        <v>-4.4148888639069322E-2</v>
      </c>
      <c r="T33" s="66">
        <f t="shared" si="139"/>
        <v>12.030075187969926</v>
      </c>
      <c r="U33" s="64">
        <f t="shared" si="139"/>
        <v>4.4953480664024861</v>
      </c>
      <c r="V33" s="63">
        <f t="shared" si="149"/>
        <v>7.8685</v>
      </c>
      <c r="W33" s="63" t="str">
        <f t="shared" si="149"/>
        <v>NA</v>
      </c>
      <c r="X33" s="66" t="str">
        <f t="shared" si="149"/>
        <v>NA</v>
      </c>
      <c r="Y33" s="66" t="str">
        <f t="shared" si="149"/>
        <v>NA</v>
      </c>
      <c r="Z33" s="66" t="str">
        <f t="shared" si="149"/>
        <v>NA</v>
      </c>
      <c r="AA33" s="66" t="str">
        <f t="shared" si="149"/>
        <v>NA</v>
      </c>
      <c r="AB33" s="63">
        <f t="shared" si="149"/>
        <v>0</v>
      </c>
      <c r="AC33" s="66">
        <f t="shared" si="149"/>
        <v>0</v>
      </c>
      <c r="AD33" s="66">
        <f t="shared" si="149"/>
        <v>6.3562701999211217</v>
      </c>
      <c r="AE33" s="66">
        <f t="shared" si="149"/>
        <v>0</v>
      </c>
      <c r="AF33" s="66">
        <f t="shared" si="149"/>
        <v>6.8668419195798549</v>
      </c>
      <c r="AG33" s="66">
        <f t="shared" si="149"/>
        <v>2.9053016165226175</v>
      </c>
      <c r="AH33" s="66">
        <f t="shared" si="149"/>
        <v>6.2708336734710244</v>
      </c>
      <c r="AI33" s="66">
        <f t="shared" si="149"/>
        <v>0.90278711345669893</v>
      </c>
      <c r="AJ33" s="66">
        <f t="shared" si="149"/>
        <v>3.3724832406997249</v>
      </c>
      <c r="AK33" s="66">
        <f t="shared" si="149"/>
        <v>0.1474436251712446</v>
      </c>
      <c r="AL33" s="66">
        <f t="shared" si="149"/>
        <v>0.37377206261445539</v>
      </c>
      <c r="AM33" s="63">
        <f>IF(AM8="NA","NA",IF(AM21="NA","NA",AVERAGE(AM8,AM21)))</f>
        <v>1302.8877630905679</v>
      </c>
      <c r="AN33" s="66">
        <f t="shared" si="150"/>
        <v>0</v>
      </c>
      <c r="AO33" s="66">
        <f t="shared" si="150"/>
        <v>66.114037249715082</v>
      </c>
      <c r="AP33" s="66">
        <f t="shared" si="150"/>
        <v>33.885962750284918</v>
      </c>
      <c r="AQ33" s="50">
        <f t="shared" si="150"/>
        <v>0.5224612583821826</v>
      </c>
      <c r="AR33" s="50">
        <f t="shared" si="150"/>
        <v>0</v>
      </c>
      <c r="AS33" s="50">
        <f t="shared" si="150"/>
        <v>0.34572703217704243</v>
      </c>
      <c r="AT33" s="50">
        <f t="shared" si="150"/>
        <v>0.17673422620514018</v>
      </c>
      <c r="AU33" s="63">
        <f t="shared" si="149"/>
        <v>0</v>
      </c>
      <c r="AV33" s="66">
        <f t="shared" si="149"/>
        <v>13.265259547661472</v>
      </c>
      <c r="AW33" s="66">
        <f t="shared" si="149"/>
        <v>0</v>
      </c>
      <c r="AX33" s="66">
        <f t="shared" si="149"/>
        <v>7.3246313808851777</v>
      </c>
      <c r="AY33" s="66">
        <f t="shared" si="149"/>
        <v>4.3972132574396374</v>
      </c>
      <c r="AZ33" s="66">
        <f t="shared" si="149"/>
        <v>11.401515769947318</v>
      </c>
      <c r="BA33" s="66">
        <f t="shared" si="149"/>
        <v>1.8409776431273859</v>
      </c>
      <c r="BB33" s="66">
        <f t="shared" si="149"/>
        <v>7.4427216346476683</v>
      </c>
      <c r="BC33" s="66">
        <f t="shared" si="149"/>
        <v>0.34479124655429505</v>
      </c>
      <c r="BD33" s="66">
        <f t="shared" si="149"/>
        <v>0.91366504194644638</v>
      </c>
      <c r="BE33" s="63">
        <f t="shared" si="149"/>
        <v>33.66551597454793</v>
      </c>
      <c r="BF33" s="66">
        <f t="shared" si="149"/>
        <v>23.123360408272134</v>
      </c>
      <c r="BG33" s="66">
        <f t="shared" si="149"/>
        <v>10.542155566275794</v>
      </c>
      <c r="BH33" s="66">
        <f t="shared" si="149"/>
        <v>46.930775522209402</v>
      </c>
      <c r="BI33" s="63" t="str">
        <f t="shared" si="141"/>
        <v>NA</v>
      </c>
      <c r="BJ33" s="66" t="str">
        <f t="shared" si="149"/>
        <v>NA</v>
      </c>
      <c r="BK33" s="66">
        <f t="shared" si="149"/>
        <v>0.36114486742754448</v>
      </c>
      <c r="BL33" s="66" t="str">
        <f t="shared" si="149"/>
        <v>NA</v>
      </c>
      <c r="BM33" s="76">
        <f t="shared" si="149"/>
        <v>0.2162518676433714</v>
      </c>
      <c r="BN33" s="50">
        <f t="shared" si="149"/>
        <v>0.13403107107080722</v>
      </c>
      <c r="BO33" s="50">
        <f t="shared" si="149"/>
        <v>0.35242693761164678</v>
      </c>
      <c r="BP33" s="50">
        <f t="shared" si="149"/>
        <v>5.3486785054108046E-2</v>
      </c>
      <c r="BQ33" s="50">
        <f t="shared" si="149"/>
        <v>0.20614453892734341</v>
      </c>
      <c r="BR33" s="50">
        <f t="shared" si="142"/>
        <v>0.70270987632582549</v>
      </c>
      <c r="BS33" s="50">
        <f t="shared" si="142"/>
        <v>0.29729012367417451</v>
      </c>
      <c r="BT33" s="76">
        <f t="shared" si="149"/>
        <v>0</v>
      </c>
      <c r="BU33" s="50">
        <f t="shared" si="143"/>
        <v>1.0638804649753562</v>
      </c>
      <c r="BV33" s="50">
        <f t="shared" si="143"/>
        <v>0</v>
      </c>
      <c r="BW33" s="50">
        <f t="shared" si="143"/>
        <v>0.58743910824141787</v>
      </c>
      <c r="BX33" s="50">
        <f t="shared" si="143"/>
        <v>0.35265870736357996</v>
      </c>
      <c r="BY33" s="50">
        <f t="shared" si="143"/>
        <v>0.91440727979527381</v>
      </c>
      <c r="BZ33" s="50">
        <f t="shared" si="143"/>
        <v>0.14764732977462747</v>
      </c>
      <c r="CA33" s="50">
        <f t="shared" si="143"/>
        <v>0.59691000578627929</v>
      </c>
      <c r="CB33" s="50">
        <f t="shared" si="143"/>
        <v>2.7652430801346974E-2</v>
      </c>
      <c r="CC33" s="50">
        <f t="shared" si="143"/>
        <v>7.3276394341569656E-2</v>
      </c>
      <c r="CD33" s="76">
        <f t="shared" si="143"/>
        <v>2.6999912561040951</v>
      </c>
      <c r="CE33" s="50">
        <f t="shared" si="143"/>
        <v>1.8545050954002718</v>
      </c>
      <c r="CF33" s="50">
        <f t="shared" si="143"/>
        <v>0.84548616070382321</v>
      </c>
      <c r="CG33" s="50">
        <f t="shared" ref="CG33" si="152">IF(CG8="NA","NA",IF(CG21="NA","NA",AVERAGE(CG8,CG21)))</f>
        <v>3.7638717210794508</v>
      </c>
      <c r="CH33" s="76">
        <f t="shared" si="143"/>
        <v>1.6839690542756516</v>
      </c>
      <c r="CI33" s="50">
        <f t="shared" si="143"/>
        <v>2.1338765403246946</v>
      </c>
      <c r="CJ33" s="50">
        <f t="shared" si="143"/>
        <v>0</v>
      </c>
      <c r="CK33" s="50">
        <f t="shared" si="143"/>
        <v>0.38836689044947681</v>
      </c>
      <c r="CL33" s="50">
        <f t="shared" si="143"/>
        <v>8.6628429663371892E-2</v>
      </c>
      <c r="CM33" s="50">
        <f t="shared" si="143"/>
        <v>2.1672458589421958E-2</v>
      </c>
      <c r="CN33" s="50">
        <f t="shared" si="143"/>
        <v>0</v>
      </c>
      <c r="CO33" s="50">
        <f t="shared" si="143"/>
        <v>0</v>
      </c>
      <c r="CP33" s="50">
        <f t="shared" si="143"/>
        <v>0</v>
      </c>
      <c r="CQ33" s="50">
        <f t="shared" si="143"/>
        <v>0</v>
      </c>
      <c r="CR33" s="76">
        <f t="shared" si="143"/>
        <v>0.49666777870227069</v>
      </c>
      <c r="CS33" s="50">
        <f t="shared" si="143"/>
        <v>0.49666777870227069</v>
      </c>
      <c r="CT33" s="50">
        <f t="shared" si="143"/>
        <v>0</v>
      </c>
      <c r="CU33" s="76">
        <f t="shared" si="143"/>
        <v>-1.6839690542756516</v>
      </c>
      <c r="CV33" s="50">
        <f t="shared" si="143"/>
        <v>-1.0699960753493385</v>
      </c>
      <c r="CW33" s="50">
        <f t="shared" si="143"/>
        <v>0</v>
      </c>
      <c r="CX33" s="50">
        <f t="shared" si="143"/>
        <v>0.19907221779194106</v>
      </c>
      <c r="CY33" s="50">
        <f t="shared" si="143"/>
        <v>0.2660302777002081</v>
      </c>
      <c r="CZ33" s="50">
        <f t="shared" si="143"/>
        <v>0.8927348212058519</v>
      </c>
      <c r="DA33" s="50">
        <f t="shared" si="143"/>
        <v>0.14764732977462747</v>
      </c>
      <c r="DB33" s="50">
        <f t="shared" si="143"/>
        <v>0.59691000578627929</v>
      </c>
      <c r="DC33" s="50">
        <f t="shared" si="143"/>
        <v>2.7652430801346974E-2</v>
      </c>
      <c r="DD33" s="50">
        <f t="shared" si="143"/>
        <v>7.3276394341569656E-2</v>
      </c>
      <c r="DE33" s="76">
        <f t="shared" si="143"/>
        <v>2.2033234774018244</v>
      </c>
      <c r="DF33" s="50">
        <f t="shared" si="143"/>
        <v>1.3578373166980011</v>
      </c>
      <c r="DG33" s="50">
        <f t="shared" si="143"/>
        <v>0.84548616070382321</v>
      </c>
      <c r="DH33" s="159">
        <f t="shared" si="143"/>
        <v>-0.1615774462908775</v>
      </c>
      <c r="DI33" s="160">
        <f t="shared" si="143"/>
        <v>-0.1026665145403006</v>
      </c>
      <c r="DJ33" s="160">
        <f t="shared" si="143"/>
        <v>0</v>
      </c>
      <c r="DK33" s="160">
        <f t="shared" si="143"/>
        <v>1.9101052063049368E-2</v>
      </c>
      <c r="DL33" s="160">
        <f t="shared" si="143"/>
        <v>2.5525702386105964E-2</v>
      </c>
      <c r="DM33" s="160">
        <f t="shared" si="143"/>
        <v>8.5658232411777349E-2</v>
      </c>
      <c r="DN33" s="160">
        <f t="shared" si="143"/>
        <v>1.4166815260695548E-2</v>
      </c>
      <c r="DO33" s="160">
        <f t="shared" si="143"/>
        <v>5.7273733240843942E-2</v>
      </c>
      <c r="DP33" s="160">
        <f t="shared" si="143"/>
        <v>2.6532608430495969E-3</v>
      </c>
      <c r="DQ33" s="160">
        <f t="shared" si="143"/>
        <v>7.0308968214424523E-3</v>
      </c>
      <c r="DR33" s="159">
        <f t="shared" si="143"/>
        <v>0.21140969302696422</v>
      </c>
      <c r="DS33" s="160">
        <f t="shared" si="143"/>
        <v>0.13028498686093268</v>
      </c>
      <c r="DT33" s="160">
        <f t="shared" si="143"/>
        <v>8.1124706166031527E-2</v>
      </c>
      <c r="DU33" s="160">
        <f t="shared" si="143"/>
        <v>-5.2834267804213894E-2</v>
      </c>
      <c r="DV33" s="248">
        <f t="shared" ref="DV33:DZ40" si="153">IF(DV8="NA","NA",IF(DV21="NA","NA",AVERAGE(DV8,DV21)))</f>
        <v>12.543715144720071</v>
      </c>
      <c r="DW33" s="75" t="str">
        <f t="shared" si="153"/>
        <v>NA</v>
      </c>
      <c r="DX33" s="50" t="str">
        <f t="shared" si="153"/>
        <v>NA</v>
      </c>
      <c r="DY33" s="160" t="str">
        <f t="shared" si="153"/>
        <v>NA</v>
      </c>
      <c r="DZ33" s="161" t="str">
        <f t="shared" si="153"/>
        <v>NA</v>
      </c>
    </row>
    <row r="34" spans="1:130" s="95" customFormat="1">
      <c r="A34" s="62"/>
      <c r="B34" s="62"/>
      <c r="C34" s="63">
        <f t="shared" si="146"/>
        <v>13.965277777781012</v>
      </c>
      <c r="D34" s="66">
        <f t="shared" si="147"/>
        <v>2.8333333333357587</v>
      </c>
      <c r="E34" s="63">
        <f t="shared" si="149"/>
        <v>0.6</v>
      </c>
      <c r="F34" s="66">
        <f t="shared" si="149"/>
        <v>0.2</v>
      </c>
      <c r="G34" s="66">
        <f t="shared" si="149"/>
        <v>6.6206896551670988E-2</v>
      </c>
      <c r="H34" s="63">
        <f t="shared" si="149"/>
        <v>9.0625000000072742</v>
      </c>
      <c r="I34" s="66">
        <f t="shared" si="149"/>
        <v>129.94999999999999</v>
      </c>
      <c r="J34" s="66">
        <f t="shared" si="149"/>
        <v>87.549818540534474</v>
      </c>
      <c r="K34" s="66">
        <f t="shared" si="149"/>
        <v>14.339310344816074</v>
      </c>
      <c r="L34" s="66">
        <f t="shared" si="149"/>
        <v>9.6606696320512206</v>
      </c>
      <c r="M34" s="63">
        <f t="shared" si="149"/>
        <v>5.4700000000000006</v>
      </c>
      <c r="N34" s="66">
        <f t="shared" si="149"/>
        <v>20</v>
      </c>
      <c r="O34" s="66">
        <f t="shared" si="149"/>
        <v>2</v>
      </c>
      <c r="P34" s="66">
        <f t="shared" si="149"/>
        <v>0</v>
      </c>
      <c r="Q34" s="66">
        <f t="shared" si="149"/>
        <v>1</v>
      </c>
      <c r="R34" s="66">
        <f t="shared" si="149"/>
        <v>5.88</v>
      </c>
      <c r="S34" s="63">
        <f t="shared" si="139"/>
        <v>-6.6672491117712174E-2</v>
      </c>
      <c r="T34" s="66">
        <f t="shared" si="139"/>
        <v>23.529411764685744</v>
      </c>
      <c r="U34" s="64">
        <f t="shared" si="139"/>
        <v>5.2034645302983424</v>
      </c>
      <c r="V34" s="63">
        <f t="shared" si="149"/>
        <v>14.43</v>
      </c>
      <c r="W34" s="63">
        <f t="shared" si="149"/>
        <v>74.09080133668914</v>
      </c>
      <c r="X34" s="66">
        <f t="shared" si="149"/>
        <v>58.016110012408618</v>
      </c>
      <c r="Y34" s="66">
        <f t="shared" si="149"/>
        <v>117.36</v>
      </c>
      <c r="Z34" s="66">
        <f t="shared" si="149"/>
        <v>62.11</v>
      </c>
      <c r="AA34" s="66">
        <f t="shared" si="149"/>
        <v>55.25</v>
      </c>
      <c r="AB34" s="63">
        <f t="shared" si="149"/>
        <v>0</v>
      </c>
      <c r="AC34" s="66">
        <f t="shared" si="149"/>
        <v>0</v>
      </c>
      <c r="AD34" s="66">
        <f t="shared" si="149"/>
        <v>4.5175578894551629</v>
      </c>
      <c r="AE34" s="66">
        <f t="shared" si="149"/>
        <v>0</v>
      </c>
      <c r="AF34" s="66">
        <f t="shared" si="149"/>
        <v>7.2474170171134613</v>
      </c>
      <c r="AG34" s="66">
        <f t="shared" si="149"/>
        <v>3.4190089524299525</v>
      </c>
      <c r="AH34" s="66">
        <f t="shared" si="149"/>
        <v>6.7164214787687122</v>
      </c>
      <c r="AI34" s="66">
        <f t="shared" si="149"/>
        <v>1.9829457444131355</v>
      </c>
      <c r="AJ34" s="66">
        <f t="shared" si="149"/>
        <v>4.3440595319815625</v>
      </c>
      <c r="AK34" s="66">
        <f t="shared" si="149"/>
        <v>0</v>
      </c>
      <c r="AL34" s="66">
        <f t="shared" si="149"/>
        <v>0</v>
      </c>
      <c r="AM34" s="63" t="s">
        <v>173</v>
      </c>
      <c r="AN34" s="66">
        <f t="shared" si="150"/>
        <v>0</v>
      </c>
      <c r="AO34" s="66">
        <f t="shared" si="150"/>
        <v>93.364680109302526</v>
      </c>
      <c r="AP34" s="66">
        <f t="shared" si="150"/>
        <v>6.6353198906974775</v>
      </c>
      <c r="AQ34" s="50" t="str">
        <f t="shared" si="150"/>
        <v>NA</v>
      </c>
      <c r="AR34" s="50" t="str">
        <f t="shared" si="150"/>
        <v>NA</v>
      </c>
      <c r="AS34" s="50" t="str">
        <f t="shared" si="150"/>
        <v>NA</v>
      </c>
      <c r="AT34" s="50" t="str">
        <f t="shared" si="150"/>
        <v>NA</v>
      </c>
      <c r="AU34" s="63">
        <f t="shared" si="149"/>
        <v>0</v>
      </c>
      <c r="AV34" s="66">
        <f t="shared" si="149"/>
        <v>9.4279468997325147</v>
      </c>
      <c r="AW34" s="66">
        <f t="shared" si="149"/>
        <v>0</v>
      </c>
      <c r="AX34" s="66">
        <f t="shared" si="149"/>
        <v>7.730578151587693</v>
      </c>
      <c r="AY34" s="66">
        <f t="shared" si="149"/>
        <v>5.1747162523264141</v>
      </c>
      <c r="AZ34" s="66">
        <f t="shared" si="149"/>
        <v>12.211675415943112</v>
      </c>
      <c r="BA34" s="66">
        <f t="shared" si="149"/>
        <v>4.0436540670385508</v>
      </c>
      <c r="BB34" s="66">
        <f t="shared" si="149"/>
        <v>9.5868900016144813</v>
      </c>
      <c r="BC34" s="66">
        <f t="shared" si="149"/>
        <v>0</v>
      </c>
      <c r="BD34" s="66">
        <f t="shared" si="149"/>
        <v>0</v>
      </c>
      <c r="BE34" s="63">
        <f t="shared" si="149"/>
        <v>38.747513888510248</v>
      </c>
      <c r="BF34" s="66">
        <f t="shared" si="149"/>
        <v>25.116969819857218</v>
      </c>
      <c r="BG34" s="66">
        <f t="shared" si="149"/>
        <v>13.630544068653032</v>
      </c>
      <c r="BH34" s="66">
        <f t="shared" si="149"/>
        <v>48.175460788242773</v>
      </c>
      <c r="BI34" s="63">
        <f t="shared" si="141"/>
        <v>12.589999999999989</v>
      </c>
      <c r="BJ34" s="66">
        <f t="shared" si="149"/>
        <v>69.184539211757226</v>
      </c>
      <c r="BK34" s="66">
        <f t="shared" si="149"/>
        <v>0.37072305339163347</v>
      </c>
      <c r="BL34" s="66">
        <f t="shared" si="149"/>
        <v>13.93453921175723</v>
      </c>
      <c r="BM34" s="76">
        <f t="shared" si="149"/>
        <v>0.19939354316730062</v>
      </c>
      <c r="BN34" s="50">
        <f t="shared" si="149"/>
        <v>0.13502254915647913</v>
      </c>
      <c r="BO34" s="50">
        <f t="shared" si="149"/>
        <v>0.31907596626462198</v>
      </c>
      <c r="BP34" s="50">
        <f t="shared" si="149"/>
        <v>0.10505551759920156</v>
      </c>
      <c r="BQ34" s="50">
        <f t="shared" si="149"/>
        <v>0.24145242381239682</v>
      </c>
      <c r="BR34" s="50">
        <f t="shared" si="142"/>
        <v>0.65349205858840165</v>
      </c>
      <c r="BS34" s="50">
        <f t="shared" si="142"/>
        <v>0.34650794141159835</v>
      </c>
      <c r="BT34" s="76">
        <f t="shared" si="149"/>
        <v>0</v>
      </c>
      <c r="BU34" s="50">
        <f t="shared" ref="BU34:DU34" si="154">IF(BU9="NA","NA",IF(BU22="NA","NA",AVERAGE(BU9,BU22)))</f>
        <v>1.1091702234969933</v>
      </c>
      <c r="BV34" s="50">
        <f t="shared" si="154"/>
        <v>0</v>
      </c>
      <c r="BW34" s="50">
        <f t="shared" si="154"/>
        <v>0.90947978253895001</v>
      </c>
      <c r="BX34" s="50">
        <f t="shared" si="154"/>
        <v>0.60879014733199821</v>
      </c>
      <c r="BY34" s="50">
        <f t="shared" si="154"/>
        <v>1.4366676959920777</v>
      </c>
      <c r="BZ34" s="50">
        <f t="shared" si="154"/>
        <v>0.47572400788648106</v>
      </c>
      <c r="CA34" s="50">
        <f t="shared" si="154"/>
        <v>1.1278694119536796</v>
      </c>
      <c r="CB34" s="50">
        <f t="shared" si="154"/>
        <v>0</v>
      </c>
      <c r="CC34" s="50">
        <f t="shared" si="154"/>
        <v>0</v>
      </c>
      <c r="CD34" s="76">
        <f t="shared" si="154"/>
        <v>4.5585310457031856</v>
      </c>
      <c r="CE34" s="50">
        <f t="shared" si="154"/>
        <v>2.9549376258630256</v>
      </c>
      <c r="CF34" s="50">
        <f t="shared" si="154"/>
        <v>1.6035934198401605</v>
      </c>
      <c r="CG34" s="50">
        <f t="shared" ref="CG34" si="155">IF(CG9="NA","NA",IF(CG22="NA","NA",AVERAGE(CG9,CG22)))</f>
        <v>5.6677012692001805</v>
      </c>
      <c r="CH34" s="76">
        <f t="shared" si="154"/>
        <v>2.4702340171154766</v>
      </c>
      <c r="CI34" s="50">
        <f t="shared" si="154"/>
        <v>3.1302086014295005</v>
      </c>
      <c r="CJ34" s="50">
        <f t="shared" si="154"/>
        <v>0</v>
      </c>
      <c r="CK34" s="50">
        <f t="shared" si="154"/>
        <v>0.56969996062209038</v>
      </c>
      <c r="CL34" s="50">
        <f t="shared" si="154"/>
        <v>0.12707626263108748</v>
      </c>
      <c r="CM34" s="50">
        <f t="shared" si="154"/>
        <v>3.1791584474896904E-2</v>
      </c>
      <c r="CN34" s="50">
        <f t="shared" si="154"/>
        <v>0</v>
      </c>
      <c r="CO34" s="50">
        <f t="shared" si="154"/>
        <v>0</v>
      </c>
      <c r="CP34" s="50">
        <f t="shared" si="154"/>
        <v>0</v>
      </c>
      <c r="CQ34" s="50">
        <f t="shared" si="154"/>
        <v>0</v>
      </c>
      <c r="CR34" s="76">
        <f t="shared" si="154"/>
        <v>0.72856780772807472</v>
      </c>
      <c r="CS34" s="50">
        <f t="shared" si="154"/>
        <v>0.72856780772807472</v>
      </c>
      <c r="CT34" s="50">
        <f t="shared" si="154"/>
        <v>0</v>
      </c>
      <c r="CU34" s="76">
        <f t="shared" si="154"/>
        <v>-2.4702340171154766</v>
      </c>
      <c r="CV34" s="50">
        <f t="shared" si="154"/>
        <v>-2.0210383779325074</v>
      </c>
      <c r="CW34" s="50">
        <f t="shared" si="154"/>
        <v>0</v>
      </c>
      <c r="CX34" s="50">
        <f t="shared" si="154"/>
        <v>0.33977982191685963</v>
      </c>
      <c r="CY34" s="50">
        <f t="shared" si="154"/>
        <v>0.4817138847009107</v>
      </c>
      <c r="CZ34" s="50">
        <f t="shared" si="154"/>
        <v>1.4048761115171808</v>
      </c>
      <c r="DA34" s="50">
        <f t="shared" si="154"/>
        <v>0.47572400788648106</v>
      </c>
      <c r="DB34" s="50">
        <f t="shared" si="154"/>
        <v>1.1278694119536796</v>
      </c>
      <c r="DC34" s="50">
        <f t="shared" si="154"/>
        <v>0</v>
      </c>
      <c r="DD34" s="50">
        <f t="shared" si="154"/>
        <v>0</v>
      </c>
      <c r="DE34" s="76">
        <f t="shared" si="154"/>
        <v>3.8299632379751114</v>
      </c>
      <c r="DF34" s="50">
        <f t="shared" si="154"/>
        <v>2.2263698181349509</v>
      </c>
      <c r="DG34" s="50">
        <f t="shared" si="154"/>
        <v>1.6035934198401605</v>
      </c>
      <c r="DH34" s="159">
        <f t="shared" si="154"/>
        <v>-0.16157744629087747</v>
      </c>
      <c r="DI34" s="160">
        <f t="shared" si="154"/>
        <v>-0.13219566150397091</v>
      </c>
      <c r="DJ34" s="160">
        <f t="shared" si="154"/>
        <v>0</v>
      </c>
      <c r="DK34" s="160">
        <f t="shared" si="154"/>
        <v>2.2224921018051402E-2</v>
      </c>
      <c r="DL34" s="160">
        <f t="shared" si="154"/>
        <v>3.1508795844257378E-2</v>
      </c>
      <c r="DM34" s="160">
        <f t="shared" si="154"/>
        <v>9.1892627532945442E-2</v>
      </c>
      <c r="DN34" s="160">
        <f t="shared" si="154"/>
        <v>3.1116999361589466E-2</v>
      </c>
      <c r="DO34" s="160">
        <f t="shared" si="154"/>
        <v>7.3773682197879831E-2</v>
      </c>
      <c r="DP34" s="160">
        <f t="shared" si="154"/>
        <v>0</v>
      </c>
      <c r="DQ34" s="160">
        <f t="shared" si="154"/>
        <v>0</v>
      </c>
      <c r="DR34" s="159">
        <f t="shared" si="154"/>
        <v>0.25051702595472347</v>
      </c>
      <c r="DS34" s="160">
        <f t="shared" si="154"/>
        <v>0.14562634439525424</v>
      </c>
      <c r="DT34" s="160">
        <f t="shared" si="154"/>
        <v>0.10489068155946929</v>
      </c>
      <c r="DU34" s="160">
        <f t="shared" si="154"/>
        <v>-4.325608184012484E-2</v>
      </c>
      <c r="DV34" s="248">
        <f t="shared" si="153"/>
        <v>11.765139721944969</v>
      </c>
      <c r="DW34" s="75">
        <f t="shared" si="153"/>
        <v>8.7165648631324366</v>
      </c>
      <c r="DX34" s="50">
        <f t="shared" si="153"/>
        <v>6.8254247073363477</v>
      </c>
      <c r="DY34" s="160">
        <f t="shared" si="153"/>
        <v>0.30510500576845179</v>
      </c>
      <c r="DZ34" s="161">
        <f t="shared" si="153"/>
        <v>0.33733603359157294</v>
      </c>
    </row>
    <row r="35" spans="1:130" s="95" customFormat="1">
      <c r="A35" s="62"/>
      <c r="B35" s="62"/>
      <c r="C35" s="63">
        <f t="shared" si="146"/>
        <v>16.98611111111677</v>
      </c>
      <c r="D35" s="66">
        <f t="shared" si="147"/>
        <v>3.0208333333357587</v>
      </c>
      <c r="E35" s="63">
        <f t="shared" si="149"/>
        <v>0.6</v>
      </c>
      <c r="F35" s="66">
        <f t="shared" si="149"/>
        <v>0.2</v>
      </c>
      <c r="G35" s="66">
        <f t="shared" si="149"/>
        <v>5.0261780104742748E-2</v>
      </c>
      <c r="H35" s="63">
        <f t="shared" si="149"/>
        <v>11.937499999992706</v>
      </c>
      <c r="I35" s="66">
        <f t="shared" si="149"/>
        <v>129.94999999999999</v>
      </c>
      <c r="J35" s="66">
        <f t="shared" si="149"/>
        <v>87.549818540534474</v>
      </c>
      <c r="K35" s="66">
        <f t="shared" si="149"/>
        <v>10.885863874352198</v>
      </c>
      <c r="L35" s="66">
        <f t="shared" si="149"/>
        <v>7.3340162128241211</v>
      </c>
      <c r="M35" s="63">
        <f t="shared" si="149"/>
        <v>5.7050000000000001</v>
      </c>
      <c r="N35" s="66">
        <f t="shared" si="149"/>
        <v>15</v>
      </c>
      <c r="O35" s="66">
        <f t="shared" si="149"/>
        <v>2</v>
      </c>
      <c r="P35" s="66">
        <f t="shared" si="149"/>
        <v>0</v>
      </c>
      <c r="Q35" s="66">
        <f t="shared" si="149"/>
        <v>1</v>
      </c>
      <c r="R35" s="66">
        <f t="shared" si="149"/>
        <v>5.9250000000000007</v>
      </c>
      <c r="S35" s="63">
        <f t="shared" si="139"/>
        <v>-2.9722787856349471E-2</v>
      </c>
      <c r="T35" s="66">
        <f t="shared" si="139"/>
        <v>16.551724137917748</v>
      </c>
      <c r="U35" s="64">
        <f t="shared" si="139"/>
        <v>3.906187354222785</v>
      </c>
      <c r="V35" s="63">
        <f t="shared" si="149"/>
        <v>14.925000000000001</v>
      </c>
      <c r="W35" s="63" t="str">
        <f t="shared" si="149"/>
        <v>NA</v>
      </c>
      <c r="X35" s="66" t="str">
        <f t="shared" si="149"/>
        <v>NA</v>
      </c>
      <c r="Y35" s="66" t="str">
        <f t="shared" si="149"/>
        <v>NA</v>
      </c>
      <c r="Z35" s="66" t="str">
        <f t="shared" si="149"/>
        <v>NA</v>
      </c>
      <c r="AA35" s="66" t="str">
        <f t="shared" si="149"/>
        <v>NA</v>
      </c>
      <c r="AB35" s="63">
        <f t="shared" si="149"/>
        <v>0</v>
      </c>
      <c r="AC35" s="66">
        <f t="shared" si="149"/>
        <v>0</v>
      </c>
      <c r="AD35" s="66">
        <f t="shared" si="149"/>
        <v>9.5945933497820928</v>
      </c>
      <c r="AE35" s="66">
        <f t="shared" si="149"/>
        <v>0</v>
      </c>
      <c r="AF35" s="66">
        <f t="shared" si="149"/>
        <v>6.9949279510246676</v>
      </c>
      <c r="AG35" s="66">
        <f t="shared" si="149"/>
        <v>3.23505155178785</v>
      </c>
      <c r="AH35" s="66">
        <f t="shared" si="149"/>
        <v>8.9943000651874296</v>
      </c>
      <c r="AI35" s="66">
        <f t="shared" si="149"/>
        <v>2.0908444572475489</v>
      </c>
      <c r="AJ35" s="66">
        <f t="shared" si="149"/>
        <v>2.4731963282606659</v>
      </c>
      <c r="AK35" s="66">
        <f t="shared" si="149"/>
        <v>0</v>
      </c>
      <c r="AL35" s="66">
        <f t="shared" si="149"/>
        <v>0</v>
      </c>
      <c r="AM35" s="63">
        <f t="shared" ref="AM35:AM40" si="156">IF(AM10="NA","NA",IF(AM23="NA","NA",AVERAGE(AM10,AM23)))</f>
        <v>1250.9610768804368</v>
      </c>
      <c r="AN35" s="66">
        <f t="shared" si="150"/>
        <v>8.5844027352382756E-5</v>
      </c>
      <c r="AO35" s="66">
        <f t="shared" si="150"/>
        <v>81.650362854736827</v>
      </c>
      <c r="AP35" s="66">
        <f t="shared" si="150"/>
        <v>18.349551301235813</v>
      </c>
      <c r="AQ35" s="50">
        <f t="shared" si="150"/>
        <v>0.69018542172658337</v>
      </c>
      <c r="AR35" s="50">
        <f t="shared" si="150"/>
        <v>5.45531482185007E-7</v>
      </c>
      <c r="AS35" s="50">
        <f t="shared" si="150"/>
        <v>0.5615400354737583</v>
      </c>
      <c r="AT35" s="50">
        <f t="shared" si="150"/>
        <v>0.12864484072134277</v>
      </c>
      <c r="AU35" s="63">
        <f t="shared" si="149"/>
        <v>0</v>
      </c>
      <c r="AV35" s="66">
        <f t="shared" si="149"/>
        <v>20.023499164762626</v>
      </c>
      <c r="AW35" s="66">
        <f t="shared" si="149"/>
        <v>0</v>
      </c>
      <c r="AX35" s="66">
        <f t="shared" si="149"/>
        <v>7.4612564810929793</v>
      </c>
      <c r="AY35" s="66">
        <f t="shared" si="149"/>
        <v>4.8962942405437726</v>
      </c>
      <c r="AZ35" s="66">
        <f t="shared" si="149"/>
        <v>16.353272845795328</v>
      </c>
      <c r="BA35" s="66">
        <f t="shared" si="149"/>
        <v>4.2636828147793153</v>
      </c>
      <c r="BB35" s="66">
        <f t="shared" si="149"/>
        <v>5.4580884485752632</v>
      </c>
      <c r="BC35" s="66">
        <f t="shared" si="149"/>
        <v>0</v>
      </c>
      <c r="BD35" s="66">
        <f t="shared" si="149"/>
        <v>0</v>
      </c>
      <c r="BE35" s="63">
        <f t="shared" si="149"/>
        <v>38.432594830786655</v>
      </c>
      <c r="BF35" s="66">
        <f t="shared" si="149"/>
        <v>28.71082356743208</v>
      </c>
      <c r="BG35" s="66">
        <f t="shared" si="149"/>
        <v>9.7217712633545794</v>
      </c>
      <c r="BH35" s="66">
        <f t="shared" si="149"/>
        <v>58.456093995549281</v>
      </c>
      <c r="BI35" s="63" t="str">
        <f t="shared" si="141"/>
        <v>NA</v>
      </c>
      <c r="BJ35" s="66" t="str">
        <f t="shared" si="149"/>
        <v>NA</v>
      </c>
      <c r="BK35" s="66">
        <f t="shared" si="149"/>
        <v>0.44983527507156051</v>
      </c>
      <c r="BL35" s="66" t="str">
        <f t="shared" si="149"/>
        <v>NA</v>
      </c>
      <c r="BM35" s="76">
        <f t="shared" si="149"/>
        <v>0.19439015359298523</v>
      </c>
      <c r="BN35" s="50">
        <f t="shared" si="149"/>
        <v>0.1267047159234069</v>
      </c>
      <c r="BO35" s="50">
        <f t="shared" si="149"/>
        <v>0.42499115986707359</v>
      </c>
      <c r="BP35" s="50">
        <f t="shared" si="149"/>
        <v>0.1102507781892501</v>
      </c>
      <c r="BQ35" s="50">
        <f t="shared" si="149"/>
        <v>0.14366319242728409</v>
      </c>
      <c r="BR35" s="50">
        <f t="shared" si="142"/>
        <v>0.7460860293834658</v>
      </c>
      <c r="BS35" s="50">
        <f t="shared" si="142"/>
        <v>0.2539139706165342</v>
      </c>
      <c r="BT35" s="76">
        <f t="shared" ref="BT35:DU38" si="157">IF(BT10="NA","NA",IF(BT23="NA","NA",AVERAGE(BT10,BT23)))</f>
        <v>0</v>
      </c>
      <c r="BU35" s="50">
        <f t="shared" si="157"/>
        <v>2.2094895630065166</v>
      </c>
      <c r="BV35" s="50">
        <f t="shared" si="157"/>
        <v>0</v>
      </c>
      <c r="BW35" s="50">
        <f t="shared" si="157"/>
        <v>0.82331105998201259</v>
      </c>
      <c r="BX35" s="50">
        <f t="shared" si="157"/>
        <v>0.54028074378370683</v>
      </c>
      <c r="BY35" s="50">
        <f t="shared" si="157"/>
        <v>1.8044990726380359</v>
      </c>
      <c r="BZ35" s="50">
        <f t="shared" si="157"/>
        <v>0.47047534507871913</v>
      </c>
      <c r="CA35" s="50">
        <f t="shared" si="157"/>
        <v>0.60227182880782149</v>
      </c>
      <c r="CB35" s="50">
        <f t="shared" si="157"/>
        <v>0</v>
      </c>
      <c r="CC35" s="50">
        <f t="shared" si="157"/>
        <v>0</v>
      </c>
      <c r="CD35" s="76">
        <f t="shared" si="157"/>
        <v>4.2408380502902965</v>
      </c>
      <c r="CE35" s="50">
        <f t="shared" si="157"/>
        <v>3.1680908764037556</v>
      </c>
      <c r="CF35" s="50">
        <f t="shared" si="157"/>
        <v>1.0727471738865408</v>
      </c>
      <c r="CG35" s="50">
        <f t="shared" ref="CG35" si="158">IF(CG10="NA","NA",IF(CG23="NA","NA",AVERAGE(CG10,CG23)))</f>
        <v>6.4503276132968121</v>
      </c>
      <c r="CH35" s="76">
        <f t="shared" si="157"/>
        <v>2.3169091470877432</v>
      </c>
      <c r="CI35" s="50">
        <f t="shared" si="157"/>
        <v>2.9359197916857571</v>
      </c>
      <c r="CJ35" s="50">
        <f t="shared" si="157"/>
        <v>0</v>
      </c>
      <c r="CK35" s="50">
        <f t="shared" si="157"/>
        <v>0.53433927341109255</v>
      </c>
      <c r="CL35" s="50">
        <f t="shared" si="157"/>
        <v>0.11918877046778495</v>
      </c>
      <c r="CM35" s="50">
        <f t="shared" si="157"/>
        <v>2.9818313714387656E-2</v>
      </c>
      <c r="CN35" s="50">
        <f t="shared" si="157"/>
        <v>0</v>
      </c>
      <c r="CO35" s="50">
        <f t="shared" si="157"/>
        <v>0</v>
      </c>
      <c r="CP35" s="50">
        <f t="shared" si="157"/>
        <v>0</v>
      </c>
      <c r="CQ35" s="50">
        <f t="shared" si="157"/>
        <v>0</v>
      </c>
      <c r="CR35" s="76">
        <f t="shared" si="157"/>
        <v>0.68334635759326523</v>
      </c>
      <c r="CS35" s="50">
        <f t="shared" si="157"/>
        <v>0.68334635759326523</v>
      </c>
      <c r="CT35" s="50">
        <f t="shared" si="157"/>
        <v>0</v>
      </c>
      <c r="CU35" s="76">
        <f t="shared" si="157"/>
        <v>-2.3169091470877432</v>
      </c>
      <c r="CV35" s="50">
        <f t="shared" si="157"/>
        <v>-0.72643022867924056</v>
      </c>
      <c r="CW35" s="50">
        <f t="shared" si="157"/>
        <v>0</v>
      </c>
      <c r="CX35" s="50">
        <f t="shared" si="157"/>
        <v>0.2889717865709201</v>
      </c>
      <c r="CY35" s="50">
        <f t="shared" si="157"/>
        <v>0.42109197331592185</v>
      </c>
      <c r="CZ35" s="50">
        <f t="shared" si="157"/>
        <v>1.7746807589236484</v>
      </c>
      <c r="DA35" s="50">
        <f t="shared" si="157"/>
        <v>0.47047534507871913</v>
      </c>
      <c r="DB35" s="50">
        <f t="shared" si="157"/>
        <v>0.60227182880782149</v>
      </c>
      <c r="DC35" s="50">
        <f t="shared" si="157"/>
        <v>0</v>
      </c>
      <c r="DD35" s="50">
        <f t="shared" si="157"/>
        <v>0</v>
      </c>
      <c r="DE35" s="76">
        <f t="shared" si="157"/>
        <v>3.5574916926970306</v>
      </c>
      <c r="DF35" s="50">
        <f t="shared" si="157"/>
        <v>2.4847445188104906</v>
      </c>
      <c r="DG35" s="50">
        <f t="shared" si="157"/>
        <v>1.0727471738865408</v>
      </c>
      <c r="DH35" s="159">
        <f t="shared" si="157"/>
        <v>-0.1615774462908775</v>
      </c>
      <c r="DI35" s="160">
        <f t="shared" si="157"/>
        <v>-5.0660053462184711E-2</v>
      </c>
      <c r="DJ35" s="160">
        <f t="shared" si="157"/>
        <v>0</v>
      </c>
      <c r="DK35" s="160">
        <f t="shared" si="157"/>
        <v>2.015241874414056E-2</v>
      </c>
      <c r="DL35" s="160">
        <f t="shared" si="157"/>
        <v>2.9366264010608739E-2</v>
      </c>
      <c r="DM35" s="160">
        <f t="shared" si="157"/>
        <v>0.12376332726247383</v>
      </c>
      <c r="DN35" s="160">
        <f t="shared" si="157"/>
        <v>3.2810179413461447E-2</v>
      </c>
      <c r="DO35" s="160">
        <f t="shared" si="157"/>
        <v>4.2001450162179793E-2</v>
      </c>
      <c r="DP35" s="160">
        <f t="shared" si="157"/>
        <v>0</v>
      </c>
      <c r="DQ35" s="160">
        <f t="shared" si="157"/>
        <v>0</v>
      </c>
      <c r="DR35" s="159">
        <f t="shared" si="157"/>
        <v>0.24809363959286437</v>
      </c>
      <c r="DS35" s="160">
        <f t="shared" si="157"/>
        <v>0.17328201001722315</v>
      </c>
      <c r="DT35" s="160">
        <f t="shared" si="157"/>
        <v>7.4811629575641247E-2</v>
      </c>
      <c r="DU35" s="160">
        <f t="shared" si="157"/>
        <v>3.5856139839802174E-2</v>
      </c>
      <c r="DV35" s="248">
        <f t="shared" si="153"/>
        <v>8.931650574264042</v>
      </c>
      <c r="DW35" s="75" t="str">
        <f t="shared" si="153"/>
        <v>NA</v>
      </c>
      <c r="DX35" s="50" t="str">
        <f t="shared" si="153"/>
        <v>NA</v>
      </c>
      <c r="DY35" s="160" t="str">
        <f t="shared" si="153"/>
        <v>NA</v>
      </c>
      <c r="DZ35" s="161" t="str">
        <f t="shared" si="153"/>
        <v>NA</v>
      </c>
    </row>
    <row r="36" spans="1:130" s="95" customFormat="1">
      <c r="A36" s="62"/>
      <c r="B36" s="62"/>
      <c r="C36" s="63">
        <f t="shared" si="146"/>
        <v>20.965277777781004</v>
      </c>
      <c r="D36" s="66">
        <f t="shared" si="147"/>
        <v>3.979166666664236</v>
      </c>
      <c r="E36" s="63">
        <f t="shared" ref="E36:BT39" si="159">IF(E11="NA","NA",IF(E24="NA","NA",AVERAGE(E11,E24)))</f>
        <v>0.6</v>
      </c>
      <c r="F36" s="66">
        <f t="shared" si="159"/>
        <v>0.2</v>
      </c>
      <c r="G36" s="66">
        <f t="shared" si="159"/>
        <v>6.0952380952380855E-2</v>
      </c>
      <c r="H36" s="63">
        <f t="shared" si="159"/>
        <v>9.8437500000000142</v>
      </c>
      <c r="I36" s="66">
        <f t="shared" si="159"/>
        <v>129.94999999999999</v>
      </c>
      <c r="J36" s="66">
        <f t="shared" si="159"/>
        <v>87.549818540534474</v>
      </c>
      <c r="K36" s="66">
        <f t="shared" si="159"/>
        <v>13.20126984126982</v>
      </c>
      <c r="L36" s="66">
        <f t="shared" si="159"/>
        <v>8.8939498199907892</v>
      </c>
      <c r="M36" s="63">
        <f t="shared" si="159"/>
        <v>5.7149999999999999</v>
      </c>
      <c r="N36" s="66">
        <f t="shared" si="159"/>
        <v>15</v>
      </c>
      <c r="O36" s="66">
        <f t="shared" si="159"/>
        <v>2</v>
      </c>
      <c r="P36" s="66">
        <f t="shared" si="159"/>
        <v>0</v>
      </c>
      <c r="Q36" s="66">
        <f t="shared" si="159"/>
        <v>1</v>
      </c>
      <c r="R36" s="66">
        <f t="shared" si="159"/>
        <v>5.9050000000000002</v>
      </c>
      <c r="S36" s="63">
        <f t="shared" si="139"/>
        <v>-3.5443265138696604E-2</v>
      </c>
      <c r="T36" s="66">
        <f t="shared" si="139"/>
        <v>12.565445026185685</v>
      </c>
      <c r="U36" s="64">
        <f t="shared" si="139"/>
        <v>3.7313092638758398</v>
      </c>
      <c r="V36" s="63">
        <f t="shared" si="159"/>
        <v>14.73</v>
      </c>
      <c r="W36" s="63">
        <f t="shared" si="159"/>
        <v>56.794744475628292</v>
      </c>
      <c r="X36" s="66">
        <f t="shared" si="159"/>
        <v>41.354000019804403</v>
      </c>
      <c r="Y36" s="66">
        <f t="shared" si="159"/>
        <v>123.65</v>
      </c>
      <c r="Z36" s="66">
        <f t="shared" si="159"/>
        <v>65.08</v>
      </c>
      <c r="AA36" s="66">
        <f t="shared" si="159"/>
        <v>58.569999999999993</v>
      </c>
      <c r="AB36" s="63">
        <f t="shared" si="159"/>
        <v>0</v>
      </c>
      <c r="AC36" s="66">
        <f t="shared" si="159"/>
        <v>0</v>
      </c>
      <c r="AD36" s="66">
        <f t="shared" si="159"/>
        <v>8.9249199012007736</v>
      </c>
      <c r="AE36" s="66">
        <f t="shared" si="159"/>
        <v>0</v>
      </c>
      <c r="AF36" s="66">
        <f t="shared" si="159"/>
        <v>7.4321160350636291</v>
      </c>
      <c r="AG36" s="66">
        <f t="shared" si="159"/>
        <v>3.3200262372532667</v>
      </c>
      <c r="AH36" s="66">
        <f t="shared" si="159"/>
        <v>9.3373024155838849</v>
      </c>
      <c r="AI36" s="66">
        <f t="shared" si="159"/>
        <v>2.4390569997811702</v>
      </c>
      <c r="AJ36" s="66">
        <f t="shared" si="159"/>
        <v>2.4648570455125944</v>
      </c>
      <c r="AK36" s="66">
        <f t="shared" si="159"/>
        <v>0</v>
      </c>
      <c r="AL36" s="66">
        <f t="shared" si="159"/>
        <v>0</v>
      </c>
      <c r="AM36" s="63">
        <f t="shared" si="156"/>
        <v>1142.3870966228892</v>
      </c>
      <c r="AN36" s="66">
        <f t="shared" si="150"/>
        <v>0</v>
      </c>
      <c r="AO36" s="66">
        <f t="shared" si="150"/>
        <v>77.17278432182664</v>
      </c>
      <c r="AP36" s="66">
        <f t="shared" si="150"/>
        <v>22.827215678173353</v>
      </c>
      <c r="AQ36" s="50">
        <f t="shared" si="150"/>
        <v>0.47848674204129304</v>
      </c>
      <c r="AR36" s="50">
        <f t="shared" si="150"/>
        <v>0</v>
      </c>
      <c r="AS36" s="50">
        <f t="shared" si="150"/>
        <v>0.36972832753161589</v>
      </c>
      <c r="AT36" s="50">
        <f t="shared" si="150"/>
        <v>0.10875841450967709</v>
      </c>
      <c r="AU36" s="63">
        <f t="shared" si="159"/>
        <v>0</v>
      </c>
      <c r="AV36" s="66">
        <f t="shared" si="159"/>
        <v>18.625919793810311</v>
      </c>
      <c r="AW36" s="66">
        <f t="shared" si="159"/>
        <v>0</v>
      </c>
      <c r="AX36" s="66">
        <f t="shared" si="159"/>
        <v>7.9275904374012045</v>
      </c>
      <c r="AY36" s="66">
        <f t="shared" si="159"/>
        <v>5.0249045753022417</v>
      </c>
      <c r="AZ36" s="66">
        <f t="shared" si="159"/>
        <v>16.976913482879795</v>
      </c>
      <c r="BA36" s="66">
        <f t="shared" si="159"/>
        <v>4.9737632936714053</v>
      </c>
      <c r="BB36" s="66">
        <f t="shared" si="159"/>
        <v>5.4396845142346919</v>
      </c>
      <c r="BC36" s="66">
        <f t="shared" si="159"/>
        <v>0</v>
      </c>
      <c r="BD36" s="66">
        <f t="shared" si="159"/>
        <v>0</v>
      </c>
      <c r="BE36" s="63">
        <f t="shared" si="159"/>
        <v>40.342856303489334</v>
      </c>
      <c r="BF36" s="66">
        <f t="shared" si="159"/>
        <v>29.929408495583239</v>
      </c>
      <c r="BG36" s="66">
        <f t="shared" si="159"/>
        <v>10.413447807906097</v>
      </c>
      <c r="BH36" s="66">
        <f t="shared" si="159"/>
        <v>58.968776097299646</v>
      </c>
      <c r="BI36" s="63">
        <f t="shared" si="141"/>
        <v>6.2999999999999901</v>
      </c>
      <c r="BJ36" s="66">
        <f t="shared" si="159"/>
        <v>64.681223902700353</v>
      </c>
      <c r="BK36" s="66">
        <f t="shared" si="159"/>
        <v>0.45378050094112854</v>
      </c>
      <c r="BL36" s="66">
        <f t="shared" si="159"/>
        <v>6.1112239027003561</v>
      </c>
      <c r="BM36" s="76">
        <f t="shared" si="159"/>
        <v>0.19489245699417407</v>
      </c>
      <c r="BN36" s="50">
        <f t="shared" si="159"/>
        <v>0.12183896044263874</v>
      </c>
      <c r="BO36" s="50">
        <f t="shared" si="159"/>
        <v>0.42058632487942627</v>
      </c>
      <c r="BP36" s="50">
        <f t="shared" si="159"/>
        <v>0.12615696113354033</v>
      </c>
      <c r="BQ36" s="50">
        <f t="shared" si="159"/>
        <v>0.13652529655022064</v>
      </c>
      <c r="BR36" s="50">
        <f t="shared" si="142"/>
        <v>0.73731774231623903</v>
      </c>
      <c r="BS36" s="50">
        <f t="shared" si="142"/>
        <v>0.26268225768376097</v>
      </c>
      <c r="BT36" s="76">
        <f t="shared" si="159"/>
        <v>0</v>
      </c>
      <c r="BU36" s="50">
        <f t="shared" si="157"/>
        <v>1.5602864748751151</v>
      </c>
      <c r="BV36" s="50">
        <f t="shared" si="157"/>
        <v>0</v>
      </c>
      <c r="BW36" s="50">
        <f t="shared" si="157"/>
        <v>0.66409134554186766</v>
      </c>
      <c r="BX36" s="50">
        <f t="shared" si="157"/>
        <v>0.42093441468526144</v>
      </c>
      <c r="BY36" s="50">
        <f t="shared" si="157"/>
        <v>1.4221498205562439</v>
      </c>
      <c r="BZ36" s="50">
        <f t="shared" si="157"/>
        <v>0.41665032826592213</v>
      </c>
      <c r="CA36" s="50">
        <f t="shared" si="157"/>
        <v>0.45568037815606416</v>
      </c>
      <c r="CB36" s="50">
        <f t="shared" si="157"/>
        <v>0</v>
      </c>
      <c r="CC36" s="50">
        <f t="shared" si="157"/>
        <v>0</v>
      </c>
      <c r="CD36" s="76">
        <f t="shared" si="157"/>
        <v>3.3795062872053592</v>
      </c>
      <c r="CE36" s="50">
        <f t="shared" si="157"/>
        <v>2.5071755807833731</v>
      </c>
      <c r="CF36" s="50">
        <f t="shared" si="157"/>
        <v>0.87233070642198629</v>
      </c>
      <c r="CG36" s="50">
        <f t="shared" ref="CG36" si="160">IF(CG11="NA","NA",IF(CG24="NA","NA",AVERAGE(CG11,CG24)))</f>
        <v>4.939792762080474</v>
      </c>
      <c r="CH36" s="76">
        <f t="shared" si="157"/>
        <v>1.7589100854879458</v>
      </c>
      <c r="CI36" s="50">
        <f t="shared" si="157"/>
        <v>2.2288396324347461</v>
      </c>
      <c r="CJ36" s="50">
        <f t="shared" si="157"/>
        <v>0</v>
      </c>
      <c r="CK36" s="50">
        <f t="shared" si="157"/>
        <v>0.40565023374197878</v>
      </c>
      <c r="CL36" s="50">
        <f t="shared" si="157"/>
        <v>9.0483621559441091E-2</v>
      </c>
      <c r="CM36" s="50">
        <f t="shared" si="157"/>
        <v>2.2636939730849851E-2</v>
      </c>
      <c r="CN36" s="50">
        <f t="shared" si="157"/>
        <v>0</v>
      </c>
      <c r="CO36" s="50">
        <f t="shared" si="157"/>
        <v>0</v>
      </c>
      <c r="CP36" s="50">
        <f t="shared" si="157"/>
        <v>0</v>
      </c>
      <c r="CQ36" s="50">
        <f t="shared" si="157"/>
        <v>0</v>
      </c>
      <c r="CR36" s="76">
        <f t="shared" si="157"/>
        <v>0.51877079503226975</v>
      </c>
      <c r="CS36" s="50">
        <f t="shared" si="157"/>
        <v>0.51877079503226975</v>
      </c>
      <c r="CT36" s="50">
        <f t="shared" si="157"/>
        <v>0</v>
      </c>
      <c r="CU36" s="76">
        <f t="shared" si="157"/>
        <v>-1.7589100854879458</v>
      </c>
      <c r="CV36" s="50">
        <f t="shared" si="157"/>
        <v>-0.66855315755963129</v>
      </c>
      <c r="CW36" s="50">
        <f t="shared" si="157"/>
        <v>0</v>
      </c>
      <c r="CX36" s="50">
        <f t="shared" si="157"/>
        <v>0.25844111179988888</v>
      </c>
      <c r="CY36" s="50">
        <f t="shared" si="157"/>
        <v>0.33045079312582037</v>
      </c>
      <c r="CZ36" s="50">
        <f t="shared" si="157"/>
        <v>1.399512880825394</v>
      </c>
      <c r="DA36" s="50">
        <f t="shared" si="157"/>
        <v>0.41665032826592213</v>
      </c>
      <c r="DB36" s="50">
        <f t="shared" si="157"/>
        <v>0.45568037815606416</v>
      </c>
      <c r="DC36" s="50">
        <f t="shared" si="157"/>
        <v>0</v>
      </c>
      <c r="DD36" s="50">
        <f t="shared" si="157"/>
        <v>0</v>
      </c>
      <c r="DE36" s="76">
        <f t="shared" si="157"/>
        <v>2.8607354921730894</v>
      </c>
      <c r="DF36" s="50">
        <f t="shared" si="157"/>
        <v>1.9884047857511034</v>
      </c>
      <c r="DG36" s="50">
        <f t="shared" si="157"/>
        <v>0.87233070642198629</v>
      </c>
      <c r="DH36" s="159">
        <f t="shared" si="157"/>
        <v>-0.1615774462908775</v>
      </c>
      <c r="DI36" s="160">
        <f t="shared" si="157"/>
        <v>-6.1414800449120593E-2</v>
      </c>
      <c r="DJ36" s="160">
        <f t="shared" si="157"/>
        <v>0</v>
      </c>
      <c r="DK36" s="160">
        <f t="shared" si="157"/>
        <v>2.3740983240548606E-2</v>
      </c>
      <c r="DL36" s="160">
        <f t="shared" si="157"/>
        <v>3.0355954928334542E-2</v>
      </c>
      <c r="DM36" s="160">
        <f t="shared" si="157"/>
        <v>0.12856240873291991</v>
      </c>
      <c r="DN36" s="160">
        <f t="shared" si="157"/>
        <v>3.8274438581542169E-2</v>
      </c>
      <c r="DO36" s="160">
        <f t="shared" si="157"/>
        <v>4.1859826966023028E-2</v>
      </c>
      <c r="DP36" s="160">
        <f t="shared" si="157"/>
        <v>0</v>
      </c>
      <c r="DQ36" s="160">
        <f t="shared" si="157"/>
        <v>0</v>
      </c>
      <c r="DR36" s="159">
        <f t="shared" si="157"/>
        <v>0.26279361244936822</v>
      </c>
      <c r="DS36" s="160">
        <f t="shared" si="157"/>
        <v>0.18265934690180308</v>
      </c>
      <c r="DT36" s="160">
        <f t="shared" si="157"/>
        <v>8.0134265547565198E-2</v>
      </c>
      <c r="DU36" s="160">
        <f t="shared" si="157"/>
        <v>3.9801365709370179E-2</v>
      </c>
      <c r="DV36" s="248">
        <f t="shared" si="153"/>
        <v>10.831398474180236</v>
      </c>
      <c r="DW36" s="75">
        <f t="shared" si="153"/>
        <v>4.7576749298984709</v>
      </c>
      <c r="DX36" s="50">
        <f t="shared" si="153"/>
        <v>3.4642094257448943</v>
      </c>
      <c r="DY36" s="160">
        <f t="shared" si="153"/>
        <v>0.46732410875909158</v>
      </c>
      <c r="DZ36" s="161">
        <f t="shared" si="153"/>
        <v>0.52765179061270107</v>
      </c>
    </row>
    <row r="37" spans="1:130" s="95" customFormat="1">
      <c r="A37" s="62"/>
      <c r="B37" s="62"/>
      <c r="C37" s="63">
        <f t="shared" si="146"/>
        <v>24.246527777781012</v>
      </c>
      <c r="D37" s="66">
        <f t="shared" si="147"/>
        <v>3.2812500000000053</v>
      </c>
      <c r="E37" s="63">
        <f t="shared" si="159"/>
        <v>0.6</v>
      </c>
      <c r="F37" s="66">
        <f t="shared" si="159"/>
        <v>0.2</v>
      </c>
      <c r="G37" s="66">
        <f t="shared" si="159"/>
        <v>5.3185595567901339E-2</v>
      </c>
      <c r="H37" s="63">
        <f t="shared" si="159"/>
        <v>11.281249999992724</v>
      </c>
      <c r="I37" s="66">
        <f t="shared" si="159"/>
        <v>129.94999999999999</v>
      </c>
      <c r="J37" s="66">
        <f t="shared" si="159"/>
        <v>87.549818540534474</v>
      </c>
      <c r="K37" s="66">
        <f t="shared" si="159"/>
        <v>11.51911357341463</v>
      </c>
      <c r="L37" s="66">
        <f t="shared" si="159"/>
        <v>7.7606487349000277</v>
      </c>
      <c r="M37" s="63">
        <f t="shared" si="159"/>
        <v>5.63</v>
      </c>
      <c r="N37" s="66">
        <f t="shared" si="159"/>
        <v>15</v>
      </c>
      <c r="O37" s="66">
        <f t="shared" si="159"/>
        <v>2</v>
      </c>
      <c r="P37" s="66">
        <f t="shared" si="159"/>
        <v>0</v>
      </c>
      <c r="Q37" s="66">
        <f t="shared" si="159"/>
        <v>1</v>
      </c>
      <c r="R37" s="66">
        <f t="shared" si="159"/>
        <v>5.9399999999999995</v>
      </c>
      <c r="S37" s="63">
        <f t="shared" si="139"/>
        <v>-4.6607471650061141E-2</v>
      </c>
      <c r="T37" s="66">
        <f t="shared" si="139"/>
        <v>15.238095238095212</v>
      </c>
      <c r="U37" s="64">
        <f t="shared" si="139"/>
        <v>3.8550402963488635</v>
      </c>
      <c r="V37" s="63">
        <f t="shared" si="159"/>
        <v>15.98</v>
      </c>
      <c r="W37" s="63" t="str">
        <f t="shared" si="159"/>
        <v>NA</v>
      </c>
      <c r="X37" s="66" t="str">
        <f t="shared" si="159"/>
        <v>NA</v>
      </c>
      <c r="Y37" s="66" t="str">
        <f t="shared" si="159"/>
        <v>NA</v>
      </c>
      <c r="Z37" s="66" t="str">
        <f t="shared" si="159"/>
        <v>NA</v>
      </c>
      <c r="AA37" s="66" t="str">
        <f t="shared" si="159"/>
        <v>NA</v>
      </c>
      <c r="AB37" s="63">
        <f t="shared" si="159"/>
        <v>0</v>
      </c>
      <c r="AC37" s="66">
        <f t="shared" si="159"/>
        <v>2.6564058133029897</v>
      </c>
      <c r="AD37" s="66">
        <f t="shared" si="159"/>
        <v>9.297161503232477</v>
      </c>
      <c r="AE37" s="66">
        <f t="shared" si="159"/>
        <v>0</v>
      </c>
      <c r="AF37" s="66">
        <f t="shared" si="159"/>
        <v>6.9679894111399445</v>
      </c>
      <c r="AG37" s="66">
        <f t="shared" si="159"/>
        <v>2.9006858732714749</v>
      </c>
      <c r="AH37" s="66">
        <f t="shared" si="159"/>
        <v>7.2300589899844887</v>
      </c>
      <c r="AI37" s="66">
        <f t="shared" si="159"/>
        <v>2.3241475755209833</v>
      </c>
      <c r="AJ37" s="66">
        <f t="shared" si="159"/>
        <v>3.1007048076913257</v>
      </c>
      <c r="AK37" s="66">
        <f t="shared" si="159"/>
        <v>0</v>
      </c>
      <c r="AL37" s="66">
        <f t="shared" si="159"/>
        <v>0</v>
      </c>
      <c r="AM37" s="63">
        <f t="shared" si="156"/>
        <v>1005.4894693416338</v>
      </c>
      <c r="AN37" s="66">
        <f t="shared" si="150"/>
        <v>0</v>
      </c>
      <c r="AO37" s="66">
        <f t="shared" si="150"/>
        <v>84.672792351735481</v>
      </c>
      <c r="AP37" s="66">
        <f t="shared" si="150"/>
        <v>15.327207648264519</v>
      </c>
      <c r="AQ37" s="50">
        <f t="shared" si="150"/>
        <v>0.510724809824321</v>
      </c>
      <c r="AR37" s="50">
        <f t="shared" si="150"/>
        <v>0</v>
      </c>
      <c r="AS37" s="50">
        <f t="shared" si="150"/>
        <v>0.43077971606622473</v>
      </c>
      <c r="AT37" s="50">
        <f t="shared" si="150"/>
        <v>7.9945093758096275E-2</v>
      </c>
      <c r="AU37" s="63">
        <f t="shared" si="159"/>
        <v>2.8334995341898557</v>
      </c>
      <c r="AV37" s="66">
        <f t="shared" si="159"/>
        <v>19.402771832832997</v>
      </c>
      <c r="AW37" s="66">
        <f t="shared" si="159"/>
        <v>0</v>
      </c>
      <c r="AX37" s="66">
        <f t="shared" si="159"/>
        <v>7.4325220385492745</v>
      </c>
      <c r="AY37" s="66">
        <f t="shared" si="159"/>
        <v>4.3902272676541241</v>
      </c>
      <c r="AZ37" s="66">
        <f t="shared" si="159"/>
        <v>13.145561799971798</v>
      </c>
      <c r="BA37" s="66">
        <f t="shared" si="159"/>
        <v>4.7394381932192591</v>
      </c>
      <c r="BB37" s="66">
        <f t="shared" si="159"/>
        <v>6.8429347480084433</v>
      </c>
      <c r="BC37" s="66">
        <f t="shared" si="159"/>
        <v>0</v>
      </c>
      <c r="BD37" s="66">
        <f t="shared" si="159"/>
        <v>0</v>
      </c>
      <c r="BE37" s="63">
        <f t="shared" si="159"/>
        <v>36.550684047402896</v>
      </c>
      <c r="BF37" s="66">
        <f t="shared" si="159"/>
        <v>24.968311106175197</v>
      </c>
      <c r="BG37" s="66">
        <f t="shared" si="159"/>
        <v>11.582372941227703</v>
      </c>
      <c r="BH37" s="66">
        <f t="shared" si="159"/>
        <v>58.786955414425748</v>
      </c>
      <c r="BI37" s="63" t="str">
        <f t="shared" si="141"/>
        <v>NA</v>
      </c>
      <c r="BJ37" s="66" t="str">
        <f t="shared" si="159"/>
        <v>NA</v>
      </c>
      <c r="BK37" s="66">
        <f t="shared" si="159"/>
        <v>0.45238134216564641</v>
      </c>
      <c r="BL37" s="66" t="str">
        <f t="shared" si="159"/>
        <v>NA</v>
      </c>
      <c r="BM37" s="76">
        <f t="shared" si="159"/>
        <v>0.20345021893311763</v>
      </c>
      <c r="BN37" s="50">
        <f t="shared" si="159"/>
        <v>0.11898222496051059</v>
      </c>
      <c r="BO37" s="50">
        <f t="shared" si="159"/>
        <v>0.35862975108789963</v>
      </c>
      <c r="BP37" s="50">
        <f t="shared" si="159"/>
        <v>0.12879209330589725</v>
      </c>
      <c r="BQ37" s="50">
        <f t="shared" si="159"/>
        <v>0.19014571171257497</v>
      </c>
      <c r="BR37" s="50">
        <f t="shared" si="142"/>
        <v>0.68106219498152787</v>
      </c>
      <c r="BS37" s="50">
        <f t="shared" si="142"/>
        <v>0.31893780501847224</v>
      </c>
      <c r="BT37" s="76">
        <f t="shared" si="159"/>
        <v>0.28784757172722342</v>
      </c>
      <c r="BU37" s="50">
        <f t="shared" si="157"/>
        <v>1.9710752338116033</v>
      </c>
      <c r="BV37" s="50">
        <f t="shared" si="157"/>
        <v>0</v>
      </c>
      <c r="BW37" s="50">
        <f t="shared" si="157"/>
        <v>0.75504985788436962</v>
      </c>
      <c r="BX37" s="50">
        <f t="shared" si="157"/>
        <v>0.44599134147597402</v>
      </c>
      <c r="BY37" s="50">
        <f t="shared" si="157"/>
        <v>1.3354221511082442</v>
      </c>
      <c r="BZ37" s="50">
        <f t="shared" si="157"/>
        <v>0.48146673708894006</v>
      </c>
      <c r="CA37" s="50">
        <f t="shared" si="157"/>
        <v>0.69515527598815785</v>
      </c>
      <c r="CB37" s="50">
        <f t="shared" si="157"/>
        <v>0</v>
      </c>
      <c r="CC37" s="50">
        <f t="shared" si="157"/>
        <v>0</v>
      </c>
      <c r="CD37" s="76">
        <f t="shared" si="157"/>
        <v>3.7130853635456855</v>
      </c>
      <c r="CE37" s="50">
        <f t="shared" si="157"/>
        <v>2.5364633504685878</v>
      </c>
      <c r="CF37" s="50">
        <f t="shared" si="157"/>
        <v>1.1766220130770979</v>
      </c>
      <c r="CG37" s="50">
        <f t="shared" ref="CG37" si="161">IF(CG12="NA","NA",IF(CG25="NA","NA",AVERAGE(CG12,CG25)))</f>
        <v>5.9720081690845124</v>
      </c>
      <c r="CH37" s="76">
        <f t="shared" si="157"/>
        <v>2.1330274687491553</v>
      </c>
      <c r="CI37" s="50">
        <f t="shared" si="157"/>
        <v>2.7029102844112751</v>
      </c>
      <c r="CJ37" s="50">
        <f t="shared" si="157"/>
        <v>0</v>
      </c>
      <c r="CK37" s="50">
        <f t="shared" si="157"/>
        <v>0.49193139456933643</v>
      </c>
      <c r="CL37" s="50">
        <f t="shared" si="157"/>
        <v>0.10972934424027088</v>
      </c>
      <c r="CM37" s="50">
        <f t="shared" si="157"/>
        <v>2.7451780879934436E-2</v>
      </c>
      <c r="CN37" s="50">
        <f t="shared" si="157"/>
        <v>0</v>
      </c>
      <c r="CO37" s="50">
        <f t="shared" si="157"/>
        <v>0</v>
      </c>
      <c r="CP37" s="50">
        <f t="shared" si="157"/>
        <v>0</v>
      </c>
      <c r="CQ37" s="50">
        <f t="shared" si="157"/>
        <v>0</v>
      </c>
      <c r="CR37" s="76">
        <f t="shared" si="157"/>
        <v>0.62911251968954174</v>
      </c>
      <c r="CS37" s="50">
        <f t="shared" si="157"/>
        <v>0.62911251968954174</v>
      </c>
      <c r="CT37" s="50">
        <f t="shared" si="157"/>
        <v>0</v>
      </c>
      <c r="CU37" s="76">
        <f t="shared" si="157"/>
        <v>-1.8451798970219317</v>
      </c>
      <c r="CV37" s="50">
        <f t="shared" si="157"/>
        <v>-0.73183505059967213</v>
      </c>
      <c r="CW37" s="50">
        <f t="shared" si="157"/>
        <v>0</v>
      </c>
      <c r="CX37" s="50">
        <f t="shared" si="157"/>
        <v>0.26311846331503308</v>
      </c>
      <c r="CY37" s="50">
        <f t="shared" si="157"/>
        <v>0.33626199723570316</v>
      </c>
      <c r="CZ37" s="50">
        <f t="shared" si="157"/>
        <v>1.3079703702283099</v>
      </c>
      <c r="DA37" s="50">
        <f t="shared" si="157"/>
        <v>0.48146673708894006</v>
      </c>
      <c r="DB37" s="50">
        <f t="shared" si="157"/>
        <v>0.69515527598815785</v>
      </c>
      <c r="DC37" s="50">
        <f t="shared" si="157"/>
        <v>0</v>
      </c>
      <c r="DD37" s="50">
        <f t="shared" si="157"/>
        <v>0</v>
      </c>
      <c r="DE37" s="76">
        <f t="shared" si="157"/>
        <v>3.0839728438561438</v>
      </c>
      <c r="DF37" s="50">
        <f t="shared" si="157"/>
        <v>1.9073508307790463</v>
      </c>
      <c r="DG37" s="50">
        <f t="shared" si="157"/>
        <v>1.1766220130770979</v>
      </c>
      <c r="DH37" s="159">
        <f t="shared" si="157"/>
        <v>-0.13977290966763889</v>
      </c>
      <c r="DI37" s="160">
        <f t="shared" si="157"/>
        <v>-5.5436716270415839E-2</v>
      </c>
      <c r="DJ37" s="160">
        <f t="shared" si="157"/>
        <v>0</v>
      </c>
      <c r="DK37" s="160">
        <f t="shared" si="157"/>
        <v>1.9931299524873883E-2</v>
      </c>
      <c r="DL37" s="160">
        <f t="shared" si="157"/>
        <v>2.5471943326579122E-2</v>
      </c>
      <c r="DM37" s="160">
        <f t="shared" si="157"/>
        <v>9.907913298911078E-2</v>
      </c>
      <c r="DN37" s="160">
        <f t="shared" si="157"/>
        <v>3.6471244272560675E-2</v>
      </c>
      <c r="DO37" s="160">
        <f t="shared" si="157"/>
        <v>5.2658212758818351E-2</v>
      </c>
      <c r="DP37" s="160">
        <f t="shared" si="157"/>
        <v>0</v>
      </c>
      <c r="DQ37" s="160">
        <f t="shared" si="157"/>
        <v>0</v>
      </c>
      <c r="DR37" s="159">
        <f t="shared" si="157"/>
        <v>0.23361183287194276</v>
      </c>
      <c r="DS37" s="160">
        <f t="shared" si="157"/>
        <v>0.14448237584056378</v>
      </c>
      <c r="DT37" s="160">
        <f t="shared" si="157"/>
        <v>8.9129457031379034E-2</v>
      </c>
      <c r="DU37" s="160">
        <f t="shared" si="157"/>
        <v>3.8402206933888058E-2</v>
      </c>
      <c r="DV37" s="248">
        <f t="shared" si="153"/>
        <v>9.4512202752603329</v>
      </c>
      <c r="DW37" s="75" t="str">
        <f t="shared" si="153"/>
        <v>NA</v>
      </c>
      <c r="DX37" s="50" t="str">
        <f t="shared" si="153"/>
        <v>NA</v>
      </c>
      <c r="DY37" s="160" t="str">
        <f t="shared" si="153"/>
        <v>NA</v>
      </c>
      <c r="DZ37" s="161" t="str">
        <f t="shared" si="153"/>
        <v>NA</v>
      </c>
    </row>
    <row r="38" spans="1:130" s="95" customFormat="1">
      <c r="A38" s="60"/>
      <c r="B38" s="24"/>
      <c r="C38" s="63">
        <f t="shared" si="146"/>
        <v>28.006944444445253</v>
      </c>
      <c r="D38" s="66">
        <f t="shared" si="147"/>
        <v>3.7604166666642413</v>
      </c>
      <c r="E38" s="63">
        <f t="shared" si="159"/>
        <v>0.6</v>
      </c>
      <c r="F38" s="66">
        <f t="shared" si="159"/>
        <v>0.2</v>
      </c>
      <c r="G38" s="66">
        <f t="shared" si="159"/>
        <v>6.2337662337615216E-2</v>
      </c>
      <c r="H38" s="63">
        <f t="shared" si="159"/>
        <v>9.625000000007276</v>
      </c>
      <c r="I38" s="66">
        <f t="shared" si="159"/>
        <v>129.94999999999999</v>
      </c>
      <c r="J38" s="66">
        <f t="shared" si="159"/>
        <v>87.549818540534474</v>
      </c>
      <c r="K38" s="66">
        <f t="shared" si="159"/>
        <v>13.501298701288494</v>
      </c>
      <c r="L38" s="66">
        <f t="shared" si="159"/>
        <v>9.0960850431655373</v>
      </c>
      <c r="M38" s="63">
        <f t="shared" si="159"/>
        <v>5.7850000000000001</v>
      </c>
      <c r="N38" s="66">
        <f t="shared" si="159"/>
        <v>13.75</v>
      </c>
      <c r="O38" s="66">
        <f t="shared" si="159"/>
        <v>2</v>
      </c>
      <c r="P38" s="66">
        <f t="shared" si="159"/>
        <v>0</v>
      </c>
      <c r="Q38" s="66">
        <f t="shared" si="159"/>
        <v>1</v>
      </c>
      <c r="R38" s="66">
        <f t="shared" si="159"/>
        <v>5.9</v>
      </c>
      <c r="S38" s="63">
        <f t="shared" si="139"/>
        <v>-2.6216586217549874E-2</v>
      </c>
      <c r="T38" s="66">
        <f t="shared" si="139"/>
        <v>12.18836565097739</v>
      </c>
      <c r="U38" s="64">
        <f t="shared" si="139"/>
        <v>3.3037391457033234</v>
      </c>
      <c r="V38" s="63">
        <f t="shared" si="159"/>
        <v>15.135</v>
      </c>
      <c r="W38" s="63">
        <f t="shared" si="159"/>
        <v>65.132452296434963</v>
      </c>
      <c r="X38" s="66">
        <f t="shared" si="159"/>
        <v>45.57711513173998</v>
      </c>
      <c r="Y38" s="66">
        <f t="shared" si="159"/>
        <v>126.51</v>
      </c>
      <c r="Z38" s="66">
        <f t="shared" si="159"/>
        <v>76.56</v>
      </c>
      <c r="AA38" s="66">
        <f t="shared" si="159"/>
        <v>49.95</v>
      </c>
      <c r="AB38" s="63">
        <f t="shared" si="159"/>
        <v>0</v>
      </c>
      <c r="AC38" s="66">
        <f t="shared" si="159"/>
        <v>0</v>
      </c>
      <c r="AD38" s="66">
        <f t="shared" si="159"/>
        <v>9.4753638382425063</v>
      </c>
      <c r="AE38" s="66">
        <f t="shared" si="159"/>
        <v>0</v>
      </c>
      <c r="AF38" s="66">
        <f t="shared" si="159"/>
        <v>8.726275316806495</v>
      </c>
      <c r="AG38" s="66">
        <f t="shared" si="159"/>
        <v>3.3811262531847359</v>
      </c>
      <c r="AH38" s="66">
        <f t="shared" si="159"/>
        <v>6.6062367416579768</v>
      </c>
      <c r="AI38" s="66">
        <f t="shared" si="159"/>
        <v>2.5709715489532399</v>
      </c>
      <c r="AJ38" s="66">
        <f t="shared" si="159"/>
        <v>4.749052670518763</v>
      </c>
      <c r="AK38" s="66">
        <f t="shared" si="159"/>
        <v>2.1855949012437731E-2</v>
      </c>
      <c r="AL38" s="66">
        <f t="shared" si="159"/>
        <v>2.0312004374456384E-2</v>
      </c>
      <c r="AM38" s="63">
        <f t="shared" si="156"/>
        <v>1605.0066646767866</v>
      </c>
      <c r="AN38" s="66">
        <f t="shared" si="150"/>
        <v>0</v>
      </c>
      <c r="AO38" s="66">
        <f t="shared" si="150"/>
        <v>75.914130172906539</v>
      </c>
      <c r="AP38" s="66">
        <f t="shared" si="150"/>
        <v>24.085869827093457</v>
      </c>
      <c r="AQ38" s="50">
        <f t="shared" si="150"/>
        <v>0.71136029459404848</v>
      </c>
      <c r="AR38" s="50">
        <f t="shared" si="150"/>
        <v>0</v>
      </c>
      <c r="AS38" s="50">
        <f t="shared" si="150"/>
        <v>0.54013368091706371</v>
      </c>
      <c r="AT38" s="50">
        <f t="shared" si="150"/>
        <v>0.17122661367698477</v>
      </c>
      <c r="AU38" s="63">
        <f t="shared" si="159"/>
        <v>0</v>
      </c>
      <c r="AV38" s="66">
        <f t="shared" si="159"/>
        <v>19.774672358071317</v>
      </c>
      <c r="AW38" s="66">
        <f t="shared" si="159"/>
        <v>0</v>
      </c>
      <c r="AX38" s="66">
        <f t="shared" si="159"/>
        <v>9.308027004593594</v>
      </c>
      <c r="AY38" s="66">
        <f t="shared" si="159"/>
        <v>5.1173802750904116</v>
      </c>
      <c r="AZ38" s="66">
        <f t="shared" si="159"/>
        <v>12.011339530287232</v>
      </c>
      <c r="BA38" s="66">
        <f t="shared" si="159"/>
        <v>5.2427655115909202</v>
      </c>
      <c r="BB38" s="66">
        <f t="shared" si="159"/>
        <v>10.480667962524167</v>
      </c>
      <c r="BC38" s="66">
        <f t="shared" si="159"/>
        <v>5.1109296152162073E-2</v>
      </c>
      <c r="BD38" s="66">
        <f t="shared" si="159"/>
        <v>4.9651566248671161E-2</v>
      </c>
      <c r="BE38" s="63">
        <f t="shared" si="159"/>
        <v>42.260941146487156</v>
      </c>
      <c r="BF38" s="66">
        <f t="shared" si="159"/>
        <v>26.43674680997124</v>
      </c>
      <c r="BG38" s="66">
        <f t="shared" si="159"/>
        <v>15.824194336515921</v>
      </c>
      <c r="BH38" s="66">
        <f t="shared" si="159"/>
        <v>62.035613504558469</v>
      </c>
      <c r="BI38" s="63">
        <f t="shared" si="141"/>
        <v>3.4399999999999835</v>
      </c>
      <c r="BJ38" s="66">
        <f t="shared" si="159"/>
        <v>64.474386495441536</v>
      </c>
      <c r="BK38" s="66">
        <f t="shared" si="159"/>
        <v>0.47738063489464005</v>
      </c>
      <c r="BL38" s="66">
        <f t="shared" si="159"/>
        <v>14.524386495441533</v>
      </c>
      <c r="BM38" s="76">
        <f t="shared" si="159"/>
        <v>0.22197875990685731</v>
      </c>
      <c r="BN38" s="50">
        <f t="shared" si="159"/>
        <v>0.12097723171771789</v>
      </c>
      <c r="BO38" s="50">
        <f t="shared" si="159"/>
        <v>0.27952972045419278</v>
      </c>
      <c r="BP38" s="50">
        <f t="shared" si="159"/>
        <v>0.12243538025552289</v>
      </c>
      <c r="BQ38" s="50">
        <f t="shared" si="159"/>
        <v>0.25262428770194106</v>
      </c>
      <c r="BR38" s="50">
        <f t="shared" si="142"/>
        <v>0.62248571207876791</v>
      </c>
      <c r="BS38" s="50">
        <f t="shared" si="142"/>
        <v>0.37751428792123204</v>
      </c>
      <c r="BT38" s="76">
        <f t="shared" si="159"/>
        <v>0</v>
      </c>
      <c r="BU38" s="50">
        <f t="shared" si="157"/>
        <v>1.7528795442068981</v>
      </c>
      <c r="BV38" s="50">
        <f t="shared" si="157"/>
        <v>0</v>
      </c>
      <c r="BW38" s="50">
        <f t="shared" si="157"/>
        <v>0.82508826633569843</v>
      </c>
      <c r="BX38" s="50">
        <f t="shared" si="157"/>
        <v>0.4536181961301905</v>
      </c>
      <c r="BY38" s="50">
        <f t="shared" si="157"/>
        <v>1.0647170774776713</v>
      </c>
      <c r="BZ38" s="50">
        <f t="shared" si="157"/>
        <v>0.46473267692802678</v>
      </c>
      <c r="CA38" s="50">
        <f t="shared" si="157"/>
        <v>0.92903427922711823</v>
      </c>
      <c r="CB38" s="50">
        <f t="shared" si="157"/>
        <v>4.5304639248483144E-3</v>
      </c>
      <c r="CC38" s="50">
        <f t="shared" si="157"/>
        <v>4.4012468696911413E-3</v>
      </c>
      <c r="CD38" s="76">
        <f t="shared" si="157"/>
        <v>3.7461222068932445</v>
      </c>
      <c r="CE38" s="50">
        <f t="shared" si="157"/>
        <v>2.3434235399435601</v>
      </c>
      <c r="CF38" s="50">
        <f t="shared" si="157"/>
        <v>1.4026986669496844</v>
      </c>
      <c r="CG38" s="50">
        <f t="shared" ref="CG38" si="162">IF(CG13="NA","NA",IF(CG26="NA","NA",AVERAGE(CG13,CG26)))</f>
        <v>5.4990017511001419</v>
      </c>
      <c r="CH38" s="76">
        <f t="shared" si="157"/>
        <v>1.8612289547269203</v>
      </c>
      <c r="CI38" s="50">
        <f t="shared" si="157"/>
        <v>2.3584951235182885</v>
      </c>
      <c r="CJ38" s="50">
        <f t="shared" si="157"/>
        <v>0</v>
      </c>
      <c r="CK38" s="50">
        <f t="shared" si="157"/>
        <v>0.42924761576022485</v>
      </c>
      <c r="CL38" s="50">
        <f t="shared" si="157"/>
        <v>9.5747211733262255E-2</v>
      </c>
      <c r="CM38" s="50">
        <f t="shared" si="157"/>
        <v>2.3953770019902874E-2</v>
      </c>
      <c r="CN38" s="50">
        <f t="shared" si="157"/>
        <v>0</v>
      </c>
      <c r="CO38" s="50">
        <f t="shared" si="157"/>
        <v>0</v>
      </c>
      <c r="CP38" s="50">
        <f t="shared" si="157"/>
        <v>0</v>
      </c>
      <c r="CQ38" s="50">
        <f t="shared" si="157"/>
        <v>0</v>
      </c>
      <c r="CR38" s="76">
        <f t="shared" si="157"/>
        <v>0.54894859751338998</v>
      </c>
      <c r="CS38" s="50">
        <f t="shared" si="157"/>
        <v>0.54894859751338998</v>
      </c>
      <c r="CT38" s="50">
        <f t="shared" si="157"/>
        <v>0</v>
      </c>
      <c r="CU38" s="76">
        <f t="shared" si="157"/>
        <v>-1.8612289547269203</v>
      </c>
      <c r="CV38" s="50">
        <f t="shared" si="157"/>
        <v>-0.60561557931139043</v>
      </c>
      <c r="CW38" s="50">
        <f t="shared" si="157"/>
        <v>0</v>
      </c>
      <c r="CX38" s="50">
        <f t="shared" si="157"/>
        <v>0.39584065057547357</v>
      </c>
      <c r="CY38" s="50">
        <f t="shared" si="157"/>
        <v>0.35787098439692827</v>
      </c>
      <c r="CZ38" s="50">
        <f t="shared" si="157"/>
        <v>1.0407633074577685</v>
      </c>
      <c r="DA38" s="50">
        <f t="shared" si="157"/>
        <v>0.46473267692802678</v>
      </c>
      <c r="DB38" s="50">
        <f t="shared" si="157"/>
        <v>0.92903427922711823</v>
      </c>
      <c r="DC38" s="50">
        <f t="shared" si="157"/>
        <v>4.5304639248483144E-3</v>
      </c>
      <c r="DD38" s="50">
        <f t="shared" si="157"/>
        <v>4.4012468696911413E-3</v>
      </c>
      <c r="DE38" s="76">
        <f t="shared" si="157"/>
        <v>3.1971736093798544</v>
      </c>
      <c r="DF38" s="50">
        <f t="shared" si="157"/>
        <v>1.79447494243017</v>
      </c>
      <c r="DG38" s="50">
        <f t="shared" si="157"/>
        <v>1.4026986669496844</v>
      </c>
      <c r="DH38" s="159">
        <f t="shared" si="157"/>
        <v>-0.16157744629087747</v>
      </c>
      <c r="DI38" s="160">
        <f t="shared" si="157"/>
        <v>-5.2574842278585741E-2</v>
      </c>
      <c r="DJ38" s="160">
        <f t="shared" si="157"/>
        <v>0</v>
      </c>
      <c r="DK38" s="160">
        <f t="shared" si="157"/>
        <v>3.4363811768385391E-2</v>
      </c>
      <c r="DL38" s="160">
        <f t="shared" si="157"/>
        <v>3.1067580167181561E-2</v>
      </c>
      <c r="DM38" s="160">
        <f t="shared" si="157"/>
        <v>9.0350989320895553E-2</v>
      </c>
      <c r="DN38" s="160">
        <f t="shared" si="157"/>
        <v>4.0344482582461878E-2</v>
      </c>
      <c r="DO38" s="160">
        <f t="shared" si="157"/>
        <v>8.0651542612729277E-2</v>
      </c>
      <c r="DP38" s="160">
        <f t="shared" si="157"/>
        <v>3.9329970105549892E-4</v>
      </c>
      <c r="DQ38" s="160">
        <f t="shared" si="157"/>
        <v>3.8208207963579194E-4</v>
      </c>
      <c r="DR38" s="159">
        <f t="shared" si="157"/>
        <v>0.27755378823234494</v>
      </c>
      <c r="DS38" s="160">
        <f t="shared" si="157"/>
        <v>0.15578238125646249</v>
      </c>
      <c r="DT38" s="160">
        <f t="shared" si="157"/>
        <v>0.12177140697588243</v>
      </c>
      <c r="DU38" s="160">
        <f t="shared" si="157"/>
        <v>6.3401499662881736E-2</v>
      </c>
      <c r="DV38" s="248">
        <f t="shared" si="153"/>
        <v>11.077566621312339</v>
      </c>
      <c r="DW38" s="75">
        <f t="shared" si="153"/>
        <v>5.7735137769730276</v>
      </c>
      <c r="DX38" s="50">
        <f t="shared" si="153"/>
        <v>4.0400766875806653</v>
      </c>
      <c r="DY38" s="160">
        <f t="shared" si="153"/>
        <v>0.38912504324062036</v>
      </c>
      <c r="DZ38" s="161">
        <f t="shared" si="153"/>
        <v>0.47941508170415742</v>
      </c>
    </row>
    <row r="39" spans="1:130" s="95" customFormat="1">
      <c r="A39" s="62"/>
      <c r="B39" s="24"/>
      <c r="C39" s="284">
        <f t="shared" si="146"/>
        <v>31.215277777781012</v>
      </c>
      <c r="D39" s="66">
        <f t="shared" si="147"/>
        <v>3.2083333333357587</v>
      </c>
      <c r="E39" s="63">
        <f t="shared" si="159"/>
        <v>0.6</v>
      </c>
      <c r="F39" s="66">
        <f t="shared" si="159"/>
        <v>0.2</v>
      </c>
      <c r="G39" s="66">
        <f t="shared" si="159"/>
        <v>5.4278175650254973E-2</v>
      </c>
      <c r="H39" s="63">
        <f t="shared" si="159"/>
        <v>11.054166666656959</v>
      </c>
      <c r="I39" s="66">
        <f t="shared" si="159"/>
        <v>129.94999999999999</v>
      </c>
      <c r="J39" s="66">
        <f t="shared" si="159"/>
        <v>87.549818540534474</v>
      </c>
      <c r="K39" s="66">
        <f t="shared" si="159"/>
        <v>11.755748209584388</v>
      </c>
      <c r="L39" s="66">
        <f t="shared" si="159"/>
        <v>7.9200740481517995</v>
      </c>
      <c r="M39" s="63">
        <f t="shared" si="159"/>
        <v>5.7549999999999999</v>
      </c>
      <c r="N39" s="66">
        <f t="shared" si="159"/>
        <v>15</v>
      </c>
      <c r="O39" s="66">
        <f t="shared" si="159"/>
        <v>2</v>
      </c>
      <c r="P39" s="66">
        <f t="shared" si="159"/>
        <v>0</v>
      </c>
      <c r="Q39" s="66">
        <f t="shared" si="159"/>
        <v>1</v>
      </c>
      <c r="R39" s="66">
        <f t="shared" si="159"/>
        <v>5.9249999999999998</v>
      </c>
      <c r="S39" s="63">
        <f t="shared" si="139"/>
        <v>-2.4576271186440755E-2</v>
      </c>
      <c r="T39" s="66">
        <f t="shared" si="139"/>
        <v>15.584415584403803</v>
      </c>
      <c r="U39" s="64">
        <f t="shared" si="139"/>
        <v>3.2313419870306239</v>
      </c>
      <c r="V39" s="63">
        <f t="shared" si="159"/>
        <v>14.916</v>
      </c>
      <c r="W39" s="63" t="str">
        <f t="shared" si="159"/>
        <v>NA</v>
      </c>
      <c r="X39" s="66" t="str">
        <f t="shared" si="159"/>
        <v>NA</v>
      </c>
      <c r="Y39" s="66" t="str">
        <f t="shared" si="159"/>
        <v>NA</v>
      </c>
      <c r="Z39" s="66" t="str">
        <f t="shared" si="159"/>
        <v>NA</v>
      </c>
      <c r="AA39" s="66" t="str">
        <f t="shared" si="159"/>
        <v>NA</v>
      </c>
      <c r="AB39" s="63">
        <f t="shared" si="159"/>
        <v>0</v>
      </c>
      <c r="AC39" s="66">
        <f t="shared" si="159"/>
        <v>0</v>
      </c>
      <c r="AD39" s="66">
        <f t="shared" si="159"/>
        <v>12.139025667676727</v>
      </c>
      <c r="AE39" s="66">
        <f t="shared" si="159"/>
        <v>0</v>
      </c>
      <c r="AF39" s="66">
        <f t="shared" si="159"/>
        <v>9.5659986324328621</v>
      </c>
      <c r="AG39" s="66">
        <f t="shared" si="159"/>
        <v>5.0702458288036851</v>
      </c>
      <c r="AH39" s="66">
        <f t="shared" si="159"/>
        <v>5.5527070832544805</v>
      </c>
      <c r="AI39" s="66">
        <f t="shared" si="159"/>
        <v>2.3801331279104554</v>
      </c>
      <c r="AJ39" s="66">
        <f t="shared" si="159"/>
        <v>6.1138835569003502</v>
      </c>
      <c r="AK39" s="66">
        <f t="shared" si="159"/>
        <v>3.7838318534249994E-2</v>
      </c>
      <c r="AL39" s="66">
        <f t="shared" si="159"/>
        <v>6.8700418416877147E-3</v>
      </c>
      <c r="AM39" s="63">
        <f t="shared" si="156"/>
        <v>1208.4756063448744</v>
      </c>
      <c r="AN39" s="66">
        <f t="shared" si="150"/>
        <v>0</v>
      </c>
      <c r="AO39" s="66">
        <f t="shared" si="150"/>
        <v>73.003854389967586</v>
      </c>
      <c r="AP39" s="66">
        <f t="shared" si="150"/>
        <v>26.996145610032407</v>
      </c>
      <c r="AQ39" s="50" t="str">
        <f t="shared" si="150"/>
        <v>NA</v>
      </c>
      <c r="AR39" s="50" t="str">
        <f t="shared" si="150"/>
        <v>NA</v>
      </c>
      <c r="AS39" s="50" t="str">
        <f t="shared" si="150"/>
        <v>NA</v>
      </c>
      <c r="AT39" s="50" t="str">
        <f t="shared" si="150"/>
        <v>NA</v>
      </c>
      <c r="AU39" s="63">
        <f t="shared" si="159"/>
        <v>0</v>
      </c>
      <c r="AV39" s="66">
        <f t="shared" si="159"/>
        <v>25.333618784716649</v>
      </c>
      <c r="AW39" s="66">
        <f t="shared" si="159"/>
        <v>0</v>
      </c>
      <c r="AX39" s="66">
        <f t="shared" si="159"/>
        <v>10.203731874595054</v>
      </c>
      <c r="AY39" s="66">
        <f t="shared" si="159"/>
        <v>7.6738855787299025</v>
      </c>
      <c r="AZ39" s="66">
        <f t="shared" si="159"/>
        <v>10.095831060462693</v>
      </c>
      <c r="BA39" s="66">
        <f t="shared" si="159"/>
        <v>4.8536048098566145</v>
      </c>
      <c r="BB39" s="66">
        <f t="shared" si="159"/>
        <v>13.492708539366291</v>
      </c>
      <c r="BC39" s="66">
        <f t="shared" si="159"/>
        <v>8.8483452572399993E-2</v>
      </c>
      <c r="BD39" s="66">
        <f t="shared" si="159"/>
        <v>1.6793435613014412E-2</v>
      </c>
      <c r="BE39" s="63">
        <f t="shared" si="159"/>
        <v>46.42503875119597</v>
      </c>
      <c r="BF39" s="66">
        <f t="shared" si="159"/>
        <v>27.973448513787652</v>
      </c>
      <c r="BG39" s="66">
        <f t="shared" si="159"/>
        <v>18.451590237408318</v>
      </c>
      <c r="BH39" s="66">
        <f t="shared" si="159"/>
        <v>71.758657535912619</v>
      </c>
      <c r="BI39" s="63" t="str">
        <f t="shared" si="141"/>
        <v>NA</v>
      </c>
      <c r="BJ39" s="66" t="str">
        <f t="shared" si="159"/>
        <v>NA</v>
      </c>
      <c r="BK39" s="66">
        <f t="shared" si="159"/>
        <v>0.55220205876038952</v>
      </c>
      <c r="BL39" s="66" t="str">
        <f t="shared" si="159"/>
        <v>NA</v>
      </c>
      <c r="BM39" s="76">
        <f t="shared" si="159"/>
        <v>0.21980851816519137</v>
      </c>
      <c r="BN39" s="50">
        <f t="shared" si="159"/>
        <v>0.16482517237281705</v>
      </c>
      <c r="BO39" s="50">
        <f t="shared" si="159"/>
        <v>0.21770401133812689</v>
      </c>
      <c r="BP39" s="50">
        <f t="shared" si="159"/>
        <v>0.10474740133748268</v>
      </c>
      <c r="BQ39" s="50">
        <f t="shared" si="159"/>
        <v>0.29063562927857844</v>
      </c>
      <c r="BR39" s="50">
        <f t="shared" si="142"/>
        <v>0.60233770187613533</v>
      </c>
      <c r="BS39" s="50">
        <f t="shared" si="142"/>
        <v>0.39766229812386467</v>
      </c>
      <c r="BT39" s="76">
        <f t="shared" ref="BT39:DU40" si="163">IF(BT14="NA","NA",IF(BT27="NA","NA",AVERAGE(BT14,BT27)))</f>
        <v>0</v>
      </c>
      <c r="BU39" s="50">
        <f t="shared" si="163"/>
        <v>2.6320642893192203</v>
      </c>
      <c r="BV39" s="50">
        <f t="shared" si="163"/>
        <v>0</v>
      </c>
      <c r="BW39" s="50">
        <f t="shared" si="163"/>
        <v>1.0601279869701132</v>
      </c>
      <c r="BX39" s="50">
        <f t="shared" si="163"/>
        <v>0.79728681337393259</v>
      </c>
      <c r="BY39" s="50">
        <f t="shared" si="163"/>
        <v>1.0489175127745516</v>
      </c>
      <c r="BZ39" s="50">
        <f t="shared" si="163"/>
        <v>0.50427062959511115</v>
      </c>
      <c r="CA39" s="50">
        <f t="shared" si="163"/>
        <v>1.4018398482447885</v>
      </c>
      <c r="CB39" s="50">
        <f t="shared" si="163"/>
        <v>9.193085981541102E-3</v>
      </c>
      <c r="CC39" s="50">
        <f t="shared" si="163"/>
        <v>1.7447725312209578E-3</v>
      </c>
      <c r="CD39" s="76">
        <f t="shared" si="163"/>
        <v>4.8233806494712592</v>
      </c>
      <c r="CE39" s="50">
        <f t="shared" si="163"/>
        <v>2.9063323131185976</v>
      </c>
      <c r="CF39" s="50">
        <f t="shared" si="163"/>
        <v>1.9170483363526618</v>
      </c>
      <c r="CG39" s="50">
        <f t="shared" ref="CG39" si="164">IF(CG14="NA","NA",IF(CG27="NA","NA",AVERAGE(CG14,CG27)))</f>
        <v>7.45544493879048</v>
      </c>
      <c r="CH39" s="76">
        <f t="shared" si="163"/>
        <v>2.1815053657645356</v>
      </c>
      <c r="CI39" s="50">
        <f t="shared" si="163"/>
        <v>2.764340063600355</v>
      </c>
      <c r="CJ39" s="50">
        <f t="shared" si="163"/>
        <v>0</v>
      </c>
      <c r="CK39" s="50">
        <f t="shared" si="163"/>
        <v>0.50311165353644183</v>
      </c>
      <c r="CL39" s="50">
        <f t="shared" si="163"/>
        <v>0.11222319297291965</v>
      </c>
      <c r="CM39" s="50">
        <f t="shared" si="163"/>
        <v>2.8075684990820856E-2</v>
      </c>
      <c r="CN39" s="50">
        <f t="shared" si="163"/>
        <v>0</v>
      </c>
      <c r="CO39" s="50">
        <f t="shared" si="163"/>
        <v>0</v>
      </c>
      <c r="CP39" s="50">
        <f t="shared" si="163"/>
        <v>0</v>
      </c>
      <c r="CQ39" s="50">
        <f t="shared" si="163"/>
        <v>0</v>
      </c>
      <c r="CR39" s="76">
        <f t="shared" si="163"/>
        <v>0.64341053150018235</v>
      </c>
      <c r="CS39" s="50">
        <f t="shared" si="163"/>
        <v>0.64341053150018235</v>
      </c>
      <c r="CT39" s="50">
        <f t="shared" si="163"/>
        <v>0</v>
      </c>
      <c r="CU39" s="76">
        <f t="shared" si="163"/>
        <v>-2.1815053657645356</v>
      </c>
      <c r="CV39" s="50">
        <f t="shared" si="163"/>
        <v>-0.13227577428113468</v>
      </c>
      <c r="CW39" s="50">
        <f t="shared" si="163"/>
        <v>0</v>
      </c>
      <c r="CX39" s="50">
        <f t="shared" si="163"/>
        <v>0.55701633343367141</v>
      </c>
      <c r="CY39" s="50">
        <f t="shared" si="163"/>
        <v>0.68506362040101298</v>
      </c>
      <c r="CZ39" s="50">
        <f t="shared" si="163"/>
        <v>1.0208418277837308</v>
      </c>
      <c r="DA39" s="50">
        <f t="shared" si="163"/>
        <v>0.50427062959511115</v>
      </c>
      <c r="DB39" s="50">
        <f t="shared" si="163"/>
        <v>1.4018398482447885</v>
      </c>
      <c r="DC39" s="50">
        <f t="shared" si="163"/>
        <v>9.193085981541102E-3</v>
      </c>
      <c r="DD39" s="50">
        <f t="shared" si="163"/>
        <v>1.7447725312209578E-3</v>
      </c>
      <c r="DE39" s="76">
        <f t="shared" si="163"/>
        <v>4.1799701179710773</v>
      </c>
      <c r="DF39" s="50">
        <f t="shared" si="163"/>
        <v>2.2629217816184153</v>
      </c>
      <c r="DG39" s="50">
        <f t="shared" si="163"/>
        <v>1.9170483363526618</v>
      </c>
      <c r="DH39" s="159">
        <f t="shared" si="163"/>
        <v>-0.16157744629087747</v>
      </c>
      <c r="DI39" s="160">
        <f t="shared" si="163"/>
        <v>-9.7972630046701328E-3</v>
      </c>
      <c r="DJ39" s="160">
        <f t="shared" si="163"/>
        <v>0</v>
      </c>
      <c r="DK39" s="160">
        <f t="shared" si="163"/>
        <v>4.1256500263971839E-2</v>
      </c>
      <c r="DL39" s="160">
        <f t="shared" si="163"/>
        <v>5.0740572115157645E-2</v>
      </c>
      <c r="DM39" s="160">
        <f t="shared" si="163"/>
        <v>7.5610639418436626E-2</v>
      </c>
      <c r="DN39" s="160">
        <f t="shared" si="163"/>
        <v>3.7349786916942018E-2</v>
      </c>
      <c r="DO39" s="160">
        <f t="shared" si="163"/>
        <v>0.10383000030293413</v>
      </c>
      <c r="DP39" s="160">
        <f t="shared" si="163"/>
        <v>6.8090382895267404E-4</v>
      </c>
      <c r="DQ39" s="160">
        <f t="shared" si="163"/>
        <v>1.2922997778387391E-4</v>
      </c>
      <c r="DR39" s="159">
        <f t="shared" si="163"/>
        <v>0.30959763282417885</v>
      </c>
      <c r="DS39" s="160">
        <f t="shared" si="163"/>
        <v>0.16760771179756609</v>
      </c>
      <c r="DT39" s="160">
        <f t="shared" si="163"/>
        <v>0.14198992102661268</v>
      </c>
      <c r="DU39" s="160">
        <f t="shared" si="163"/>
        <v>0.13822292352863119</v>
      </c>
      <c r="DV39" s="248">
        <f t="shared" si="153"/>
        <v>9.6453746307098829</v>
      </c>
      <c r="DW39" s="75" t="str">
        <f t="shared" si="153"/>
        <v>NA</v>
      </c>
      <c r="DX39" s="50" t="str">
        <f t="shared" si="153"/>
        <v>NA</v>
      </c>
      <c r="DY39" s="160" t="str">
        <f t="shared" si="153"/>
        <v>NA</v>
      </c>
      <c r="DZ39" s="161" t="str">
        <f t="shared" si="153"/>
        <v>NA</v>
      </c>
    </row>
    <row r="40" spans="1:130" s="95" customFormat="1">
      <c r="A40" s="62"/>
      <c r="B40" s="62"/>
      <c r="C40" s="284">
        <f t="shared" si="146"/>
        <v>34.9</v>
      </c>
      <c r="D40" s="73">
        <f t="shared" si="147"/>
        <v>3.684722222218987</v>
      </c>
      <c r="E40" s="67" t="str">
        <f t="shared" ref="E40:BT40" si="165">IF(E15="NA","NA",IF(E28="NA","NA",AVERAGE(E15,E28)))</f>
        <v>NA</v>
      </c>
      <c r="F40" s="73" t="str">
        <f t="shared" si="165"/>
        <v>NA</v>
      </c>
      <c r="G40" s="73" t="str">
        <f t="shared" si="165"/>
        <v>NA</v>
      </c>
      <c r="H40" s="67" t="str">
        <f t="shared" si="165"/>
        <v>NA</v>
      </c>
      <c r="I40" s="73" t="str">
        <f t="shared" si="165"/>
        <v>NA</v>
      </c>
      <c r="J40" s="73" t="str">
        <f t="shared" si="165"/>
        <v>NA</v>
      </c>
      <c r="K40" s="73" t="str">
        <f t="shared" si="165"/>
        <v>NA</v>
      </c>
      <c r="L40" s="73" t="str">
        <f t="shared" si="165"/>
        <v>NA</v>
      </c>
      <c r="M40" s="67" t="str">
        <f t="shared" si="165"/>
        <v>NA</v>
      </c>
      <c r="N40" s="73" t="str">
        <f t="shared" si="165"/>
        <v>NA</v>
      </c>
      <c r="O40" s="73" t="str">
        <f t="shared" si="165"/>
        <v>NA</v>
      </c>
      <c r="P40" s="73" t="str">
        <f t="shared" si="165"/>
        <v>NA</v>
      </c>
      <c r="Q40" s="73" t="str">
        <f t="shared" si="165"/>
        <v>NA</v>
      </c>
      <c r="R40" s="73" t="str">
        <f t="shared" si="165"/>
        <v>NA</v>
      </c>
      <c r="S40" s="67" t="str">
        <f t="shared" si="139"/>
        <v>NA</v>
      </c>
      <c r="T40" s="73" t="str">
        <f t="shared" si="139"/>
        <v>NA</v>
      </c>
      <c r="U40" s="126" t="str">
        <f t="shared" si="139"/>
        <v>NA</v>
      </c>
      <c r="V40" s="67" t="str">
        <f t="shared" si="165"/>
        <v>NA</v>
      </c>
      <c r="W40" s="67" t="str">
        <f t="shared" si="165"/>
        <v>NA</v>
      </c>
      <c r="X40" s="73" t="str">
        <f t="shared" si="165"/>
        <v>NA</v>
      </c>
      <c r="Y40" s="73" t="str">
        <f t="shared" si="165"/>
        <v>NA</v>
      </c>
      <c r="Z40" s="73" t="str">
        <f t="shared" si="165"/>
        <v>NA</v>
      </c>
      <c r="AA40" s="73" t="str">
        <f t="shared" si="165"/>
        <v>NA</v>
      </c>
      <c r="AB40" s="67" t="str">
        <f t="shared" si="165"/>
        <v>NA</v>
      </c>
      <c r="AC40" s="73" t="str">
        <f t="shared" si="165"/>
        <v>NA</v>
      </c>
      <c r="AD40" s="73" t="str">
        <f t="shared" si="165"/>
        <v>NA</v>
      </c>
      <c r="AE40" s="73" t="str">
        <f t="shared" si="165"/>
        <v>NA</v>
      </c>
      <c r="AF40" s="73" t="str">
        <f t="shared" si="165"/>
        <v>NA</v>
      </c>
      <c r="AG40" s="73" t="str">
        <f t="shared" si="165"/>
        <v>NA</v>
      </c>
      <c r="AH40" s="73" t="str">
        <f t="shared" si="165"/>
        <v>NA</v>
      </c>
      <c r="AI40" s="73" t="str">
        <f t="shared" si="165"/>
        <v>NA</v>
      </c>
      <c r="AJ40" s="73" t="str">
        <f t="shared" si="165"/>
        <v>NA</v>
      </c>
      <c r="AK40" s="73" t="str">
        <f t="shared" si="165"/>
        <v>NA</v>
      </c>
      <c r="AL40" s="73" t="str">
        <f t="shared" si="165"/>
        <v>NA</v>
      </c>
      <c r="AM40" s="67" t="str">
        <f t="shared" si="156"/>
        <v>NA</v>
      </c>
      <c r="AN40" s="73" t="str">
        <f t="shared" si="150"/>
        <v>NA</v>
      </c>
      <c r="AO40" s="73" t="str">
        <f t="shared" si="150"/>
        <v>NA</v>
      </c>
      <c r="AP40" s="73" t="str">
        <f t="shared" si="150"/>
        <v>NA</v>
      </c>
      <c r="AQ40" s="72" t="str">
        <f t="shared" si="150"/>
        <v>NA</v>
      </c>
      <c r="AR40" s="72" t="str">
        <f t="shared" si="150"/>
        <v>NA</v>
      </c>
      <c r="AS40" s="72" t="str">
        <f t="shared" si="150"/>
        <v>NA</v>
      </c>
      <c r="AT40" s="72" t="str">
        <f t="shared" si="150"/>
        <v>NA</v>
      </c>
      <c r="AU40" s="67" t="str">
        <f t="shared" si="165"/>
        <v>NA</v>
      </c>
      <c r="AV40" s="73" t="str">
        <f t="shared" si="165"/>
        <v>NA</v>
      </c>
      <c r="AW40" s="73" t="str">
        <f t="shared" si="165"/>
        <v>NA</v>
      </c>
      <c r="AX40" s="73" t="str">
        <f t="shared" si="165"/>
        <v>NA</v>
      </c>
      <c r="AY40" s="73" t="str">
        <f t="shared" si="165"/>
        <v>NA</v>
      </c>
      <c r="AZ40" s="73" t="str">
        <f t="shared" si="165"/>
        <v>NA</v>
      </c>
      <c r="BA40" s="73" t="str">
        <f t="shared" si="165"/>
        <v>NA</v>
      </c>
      <c r="BB40" s="73" t="str">
        <f t="shared" si="165"/>
        <v>NA</v>
      </c>
      <c r="BC40" s="73" t="str">
        <f t="shared" si="165"/>
        <v>NA</v>
      </c>
      <c r="BD40" s="73" t="str">
        <f t="shared" si="165"/>
        <v>NA</v>
      </c>
      <c r="BE40" s="67" t="str">
        <f t="shared" si="165"/>
        <v>NA</v>
      </c>
      <c r="BF40" s="73" t="str">
        <f t="shared" si="165"/>
        <v>NA</v>
      </c>
      <c r="BG40" s="73" t="str">
        <f t="shared" si="165"/>
        <v>NA</v>
      </c>
      <c r="BH40" s="73" t="str">
        <f t="shared" si="165"/>
        <v>NA</v>
      </c>
      <c r="BI40" s="67" t="str">
        <f t="shared" si="141"/>
        <v>NA</v>
      </c>
      <c r="BJ40" s="73" t="str">
        <f t="shared" si="165"/>
        <v>NA</v>
      </c>
      <c r="BK40" s="73" t="str">
        <f t="shared" si="165"/>
        <v>NA</v>
      </c>
      <c r="BL40" s="73" t="str">
        <f t="shared" si="165"/>
        <v>NA</v>
      </c>
      <c r="BM40" s="213" t="str">
        <f t="shared" si="165"/>
        <v>NA</v>
      </c>
      <c r="BN40" s="72" t="str">
        <f t="shared" si="165"/>
        <v>NA</v>
      </c>
      <c r="BO40" s="72" t="str">
        <f t="shared" si="165"/>
        <v>NA</v>
      </c>
      <c r="BP40" s="72" t="str">
        <f t="shared" si="165"/>
        <v>NA</v>
      </c>
      <c r="BQ40" s="72" t="str">
        <f t="shared" si="165"/>
        <v>NA</v>
      </c>
      <c r="BR40" s="72" t="str">
        <f t="shared" si="142"/>
        <v>NA</v>
      </c>
      <c r="BS40" s="72" t="str">
        <f t="shared" si="142"/>
        <v>NA</v>
      </c>
      <c r="BT40" s="213" t="str">
        <f t="shared" si="165"/>
        <v>NA</v>
      </c>
      <c r="BU40" s="72" t="str">
        <f t="shared" si="163"/>
        <v>NA</v>
      </c>
      <c r="BV40" s="72" t="str">
        <f t="shared" si="163"/>
        <v>NA</v>
      </c>
      <c r="BW40" s="72" t="str">
        <f t="shared" si="163"/>
        <v>NA</v>
      </c>
      <c r="BX40" s="72" t="str">
        <f t="shared" si="163"/>
        <v>NA</v>
      </c>
      <c r="BY40" s="72" t="str">
        <f t="shared" si="163"/>
        <v>NA</v>
      </c>
      <c r="BZ40" s="72" t="str">
        <f t="shared" si="163"/>
        <v>NA</v>
      </c>
      <c r="CA40" s="72" t="str">
        <f t="shared" si="163"/>
        <v>NA</v>
      </c>
      <c r="CB40" s="72" t="str">
        <f t="shared" si="163"/>
        <v>NA</v>
      </c>
      <c r="CC40" s="72" t="str">
        <f t="shared" si="163"/>
        <v>NA</v>
      </c>
      <c r="CD40" s="213" t="str">
        <f t="shared" si="163"/>
        <v>NA</v>
      </c>
      <c r="CE40" s="72" t="str">
        <f t="shared" si="163"/>
        <v>NA</v>
      </c>
      <c r="CF40" s="72" t="str">
        <f t="shared" si="163"/>
        <v>NA</v>
      </c>
      <c r="CG40" s="72" t="str">
        <f t="shared" ref="CG40" si="166">IF(CG15="NA","NA",IF(CG28="NA","NA",AVERAGE(CG15,CG28)))</f>
        <v>NA</v>
      </c>
      <c r="CH40" s="213" t="str">
        <f t="shared" si="163"/>
        <v>NA</v>
      </c>
      <c r="CI40" s="72" t="str">
        <f t="shared" si="163"/>
        <v>NA</v>
      </c>
      <c r="CJ40" s="72" t="str">
        <f t="shared" si="163"/>
        <v>NA</v>
      </c>
      <c r="CK40" s="72" t="str">
        <f t="shared" si="163"/>
        <v>NA</v>
      </c>
      <c r="CL40" s="72" t="str">
        <f t="shared" si="163"/>
        <v>NA</v>
      </c>
      <c r="CM40" s="72" t="str">
        <f t="shared" si="163"/>
        <v>NA</v>
      </c>
      <c r="CN40" s="72" t="str">
        <f t="shared" si="163"/>
        <v>NA</v>
      </c>
      <c r="CO40" s="72" t="str">
        <f t="shared" si="163"/>
        <v>NA</v>
      </c>
      <c r="CP40" s="72" t="str">
        <f t="shared" si="163"/>
        <v>NA</v>
      </c>
      <c r="CQ40" s="72" t="str">
        <f t="shared" si="163"/>
        <v>NA</v>
      </c>
      <c r="CR40" s="213" t="str">
        <f t="shared" si="163"/>
        <v>NA</v>
      </c>
      <c r="CS40" s="72" t="str">
        <f t="shared" si="163"/>
        <v>NA</v>
      </c>
      <c r="CT40" s="72" t="str">
        <f t="shared" si="163"/>
        <v>NA</v>
      </c>
      <c r="CU40" s="213" t="str">
        <f t="shared" si="163"/>
        <v>NA</v>
      </c>
      <c r="CV40" s="72" t="str">
        <f t="shared" si="163"/>
        <v>NA</v>
      </c>
      <c r="CW40" s="72" t="str">
        <f t="shared" si="163"/>
        <v>NA</v>
      </c>
      <c r="CX40" s="72" t="str">
        <f t="shared" si="163"/>
        <v>NA</v>
      </c>
      <c r="CY40" s="72" t="str">
        <f t="shared" si="163"/>
        <v>NA</v>
      </c>
      <c r="CZ40" s="72" t="str">
        <f t="shared" si="163"/>
        <v>NA</v>
      </c>
      <c r="DA40" s="72" t="str">
        <f t="shared" si="163"/>
        <v>NA</v>
      </c>
      <c r="DB40" s="72" t="str">
        <f t="shared" si="163"/>
        <v>NA</v>
      </c>
      <c r="DC40" s="72" t="str">
        <f t="shared" si="163"/>
        <v>NA</v>
      </c>
      <c r="DD40" s="72" t="str">
        <f t="shared" si="163"/>
        <v>NA</v>
      </c>
      <c r="DE40" s="213" t="str">
        <f t="shared" si="163"/>
        <v>NA</v>
      </c>
      <c r="DF40" s="72" t="str">
        <f t="shared" si="163"/>
        <v>NA</v>
      </c>
      <c r="DG40" s="72" t="str">
        <f t="shared" si="163"/>
        <v>NA</v>
      </c>
      <c r="DH40" s="304" t="str">
        <f t="shared" si="163"/>
        <v>NA</v>
      </c>
      <c r="DI40" s="106" t="str">
        <f t="shared" si="163"/>
        <v>NA</v>
      </c>
      <c r="DJ40" s="106" t="str">
        <f t="shared" si="163"/>
        <v>NA</v>
      </c>
      <c r="DK40" s="106" t="str">
        <f t="shared" si="163"/>
        <v>NA</v>
      </c>
      <c r="DL40" s="106" t="str">
        <f t="shared" si="163"/>
        <v>NA</v>
      </c>
      <c r="DM40" s="106" t="str">
        <f t="shared" si="163"/>
        <v>NA</v>
      </c>
      <c r="DN40" s="106" t="str">
        <f t="shared" si="163"/>
        <v>NA</v>
      </c>
      <c r="DO40" s="106" t="str">
        <f t="shared" si="163"/>
        <v>NA</v>
      </c>
      <c r="DP40" s="106" t="str">
        <f t="shared" si="163"/>
        <v>NA</v>
      </c>
      <c r="DQ40" s="106" t="str">
        <f t="shared" si="163"/>
        <v>NA</v>
      </c>
      <c r="DR40" s="304" t="str">
        <f t="shared" si="163"/>
        <v>NA</v>
      </c>
      <c r="DS40" s="106" t="str">
        <f t="shared" si="163"/>
        <v>NA</v>
      </c>
      <c r="DT40" s="106" t="str">
        <f t="shared" si="163"/>
        <v>NA</v>
      </c>
      <c r="DU40" s="106" t="str">
        <f t="shared" si="163"/>
        <v>NA</v>
      </c>
      <c r="DV40" s="216" t="str">
        <f t="shared" si="153"/>
        <v>NA</v>
      </c>
      <c r="DW40" s="217" t="str">
        <f t="shared" si="153"/>
        <v>NA</v>
      </c>
      <c r="DX40" s="72" t="str">
        <f t="shared" si="153"/>
        <v>NA</v>
      </c>
      <c r="DY40" s="106" t="str">
        <f t="shared" si="153"/>
        <v>NA</v>
      </c>
      <c r="DZ40" s="115" t="str">
        <f t="shared" si="153"/>
        <v>NA</v>
      </c>
    </row>
    <row r="41" spans="1:130" s="95" customFormat="1">
      <c r="A41" s="222" t="s">
        <v>242</v>
      </c>
      <c r="B41" s="223"/>
      <c r="C41" s="189">
        <f>C30</f>
        <v>0</v>
      </c>
      <c r="D41" s="195">
        <f>IF(D5="NA"," NA",IF(D18="NA"," NA",_xlfn.STDEV.S(D5,D18)))</f>
        <v>0</v>
      </c>
      <c r="E41" s="189">
        <f t="shared" ref="E41:BT42" si="167">IF(E5="NA"," NA",IF(E18="NA"," NA",_xlfn.STDEV.S(E5,E18)))</f>
        <v>0</v>
      </c>
      <c r="F41" s="195">
        <f t="shared" si="167"/>
        <v>0</v>
      </c>
      <c r="G41" s="195">
        <f t="shared" si="167"/>
        <v>0</v>
      </c>
      <c r="H41" s="189">
        <f t="shared" si="167"/>
        <v>0</v>
      </c>
      <c r="I41" s="195">
        <f t="shared" si="167"/>
        <v>0</v>
      </c>
      <c r="J41" s="195">
        <f t="shared" si="167"/>
        <v>0</v>
      </c>
      <c r="K41" s="195">
        <f t="shared" si="167"/>
        <v>0</v>
      </c>
      <c r="L41" s="195">
        <f t="shared" si="167"/>
        <v>0</v>
      </c>
      <c r="M41" s="189">
        <f t="shared" si="167"/>
        <v>7.0710678118659524E-3</v>
      </c>
      <c r="N41" s="195">
        <f t="shared" si="167"/>
        <v>3.5355339059327378</v>
      </c>
      <c r="O41" s="195">
        <f t="shared" si="167"/>
        <v>0</v>
      </c>
      <c r="P41" s="195">
        <f t="shared" si="167"/>
        <v>0</v>
      </c>
      <c r="Q41" s="195">
        <f t="shared" si="167"/>
        <v>0</v>
      </c>
      <c r="R41" s="195">
        <f t="shared" si="167"/>
        <v>2.8284271247461926E-2</v>
      </c>
      <c r="S41" s="189">
        <f t="shared" ref="S41:U51" si="168">IF(S5="NA"," NA",IF(S18="NA"," NA",_xlfn.STDEV.S(S5,S18)))</f>
        <v>2.170563796268613E-3</v>
      </c>
      <c r="T41" s="195">
        <f t="shared" si="168"/>
        <v>1.6835875742536837</v>
      </c>
      <c r="U41" s="190">
        <f t="shared" si="168"/>
        <v>3.6787933475780905</v>
      </c>
      <c r="V41" s="189">
        <f t="shared" si="167"/>
        <v>1.0946012972767756</v>
      </c>
      <c r="W41" s="189">
        <f t="shared" si="167"/>
        <v>9.4946785495711943</v>
      </c>
      <c r="X41" s="195">
        <f t="shared" si="167"/>
        <v>9.488572131101483</v>
      </c>
      <c r="Y41" s="195">
        <f t="shared" si="167"/>
        <v>2.7435743110038064</v>
      </c>
      <c r="Z41" s="195">
        <f t="shared" si="167"/>
        <v>1.1030865786510147</v>
      </c>
      <c r="AA41" s="195">
        <f t="shared" si="167"/>
        <v>3.8466608896548138</v>
      </c>
      <c r="AB41" s="189">
        <f t="shared" si="167"/>
        <v>2.2154044750873628E-4</v>
      </c>
      <c r="AC41" s="195">
        <f t="shared" si="167"/>
        <v>0.35271131168061876</v>
      </c>
      <c r="AD41" s="195">
        <f t="shared" si="167"/>
        <v>0.28088862586241908</v>
      </c>
      <c r="AE41" s="195">
        <f t="shared" si="167"/>
        <v>0.13062162247495057</v>
      </c>
      <c r="AF41" s="195">
        <f t="shared" si="167"/>
        <v>0.41448706036718619</v>
      </c>
      <c r="AG41" s="195">
        <f t="shared" si="167"/>
        <v>0</v>
      </c>
      <c r="AH41" s="195">
        <f t="shared" si="167"/>
        <v>4.0771880547492326E-2</v>
      </c>
      <c r="AI41" s="195">
        <f t="shared" si="167"/>
        <v>0</v>
      </c>
      <c r="AJ41" s="195">
        <f t="shared" si="167"/>
        <v>5.605753395241405E-2</v>
      </c>
      <c r="AK41" s="195">
        <f t="shared" si="167"/>
        <v>0</v>
      </c>
      <c r="AL41" s="195">
        <f t="shared" si="167"/>
        <v>0.54101590153913826</v>
      </c>
      <c r="AM41" s="189">
        <f t="shared" ref="AM41:AT41" si="169">IF(AM5="NA"," NA",IF(AM18="NA"," NA",_xlfn.STDEV.S(AM5,AM18)))</f>
        <v>60.083528635194263</v>
      </c>
      <c r="AN41" s="195">
        <f t="shared" si="169"/>
        <v>0</v>
      </c>
      <c r="AO41" s="195">
        <f t="shared" si="169"/>
        <v>15.719265635226087</v>
      </c>
      <c r="AP41" s="195">
        <f t="shared" si="169"/>
        <v>15.71926563522608</v>
      </c>
      <c r="AQ41" s="199">
        <f t="shared" si="169"/>
        <v>2.8611204111997277E-2</v>
      </c>
      <c r="AR41" s="199">
        <f t="shared" si="169"/>
        <v>0</v>
      </c>
      <c r="AS41" s="199">
        <f t="shared" si="169"/>
        <v>1.3700876609085534E-2</v>
      </c>
      <c r="AT41" s="199">
        <f t="shared" si="169"/>
        <v>1.491032750291172E-2</v>
      </c>
      <c r="AU41" s="189">
        <f t="shared" si="167"/>
        <v>0.37622539912599334</v>
      </c>
      <c r="AV41" s="195">
        <f t="shared" si="167"/>
        <v>0.58620234962591122</v>
      </c>
      <c r="AW41" s="195">
        <f t="shared" si="167"/>
        <v>9.0867215634748186E-2</v>
      </c>
      <c r="AX41" s="195">
        <f t="shared" si="167"/>
        <v>0.44211953105833207</v>
      </c>
      <c r="AY41" s="195">
        <f t="shared" si="167"/>
        <v>0</v>
      </c>
      <c r="AZ41" s="195">
        <f t="shared" si="167"/>
        <v>7.413069190453149E-2</v>
      </c>
      <c r="BA41" s="195">
        <f t="shared" si="167"/>
        <v>0</v>
      </c>
      <c r="BB41" s="195">
        <f t="shared" si="167"/>
        <v>0.12371317837774139</v>
      </c>
      <c r="BC41" s="195">
        <f t="shared" si="167"/>
        <v>0</v>
      </c>
      <c r="BD41" s="195">
        <f t="shared" si="167"/>
        <v>1.3224833148734474</v>
      </c>
      <c r="BE41" s="189">
        <f t="shared" si="167"/>
        <v>0.77338712916759234</v>
      </c>
      <c r="BF41" s="195">
        <f t="shared" si="167"/>
        <v>0.42538300732811535</v>
      </c>
      <c r="BG41" s="195">
        <f t="shared" si="167"/>
        <v>1.1987701364957055</v>
      </c>
      <c r="BH41" s="195">
        <f t="shared" si="167"/>
        <v>0.56341017866767129</v>
      </c>
      <c r="BI41" s="189">
        <f t="shared" ref="BI41:BI51" si="170">IF(BI5="NA"," NA",IF(BI18="NA"," NA",_xlfn.STDEV.S(BI5,BI18)))</f>
        <v>2.7435743110038113</v>
      </c>
      <c r="BJ41" s="195">
        <f t="shared" si="167"/>
        <v>2.1801641323361314</v>
      </c>
      <c r="BK41" s="195">
        <f t="shared" si="167"/>
        <v>4.3355919866692695E-3</v>
      </c>
      <c r="BL41" s="195">
        <f t="shared" si="167"/>
        <v>1.6664967573186862</v>
      </c>
      <c r="BM41" s="198">
        <f t="shared" si="167"/>
        <v>5.82536642197947E-2</v>
      </c>
      <c r="BN41" s="199">
        <f t="shared" si="167"/>
        <v>0</v>
      </c>
      <c r="BO41" s="199">
        <f t="shared" si="167"/>
        <v>1.2364898136056172E-2</v>
      </c>
      <c r="BP41" s="199">
        <f t="shared" si="167"/>
        <v>0</v>
      </c>
      <c r="BQ41" s="199">
        <f t="shared" si="167"/>
        <v>2.0697973835768435E-2</v>
      </c>
      <c r="BR41" s="199">
        <f t="shared" ref="BR41:BS51" si="171">IF(BR5="NA"," NA",IF(BR18="NA"," NA",_xlfn.STDEV.S(BR5,BR18)))</f>
        <v>6.7224443541708659E-2</v>
      </c>
      <c r="BS41" s="199">
        <f t="shared" si="171"/>
        <v>6.7224443541708589E-2</v>
      </c>
      <c r="BT41" s="198">
        <f t="shared" si="167"/>
        <v>2.0996960370269723E-2</v>
      </c>
      <c r="BU41" s="199">
        <f t="shared" ref="BU41:DU44" si="172">IF(BU5="NA"," NA",IF(BU18="NA"," NA",_xlfn.STDEV.S(BU5,BU18)))</f>
        <v>3.2715673988646332E-2</v>
      </c>
      <c r="BV41" s="199">
        <f t="shared" si="172"/>
        <v>5.0712560344726137E-3</v>
      </c>
      <c r="BW41" s="199">
        <f t="shared" si="172"/>
        <v>2.4674480495255485E-2</v>
      </c>
      <c r="BX41" s="199">
        <f t="shared" si="172"/>
        <v>0</v>
      </c>
      <c r="BY41" s="199">
        <f t="shared" si="172"/>
        <v>4.1371986148624213E-3</v>
      </c>
      <c r="BZ41" s="199">
        <f t="shared" si="172"/>
        <v>0</v>
      </c>
      <c r="CA41" s="199">
        <f t="shared" si="172"/>
        <v>6.9043735742244233E-3</v>
      </c>
      <c r="CB41" s="199">
        <f t="shared" si="172"/>
        <v>0</v>
      </c>
      <c r="CC41" s="199">
        <f t="shared" si="172"/>
        <v>7.380716404912778E-2</v>
      </c>
      <c r="CD41" s="198">
        <f t="shared" si="172"/>
        <v>4.3162367399257995E-2</v>
      </c>
      <c r="CE41" s="199">
        <f t="shared" si="172"/>
        <v>2.3740423075645278E-2</v>
      </c>
      <c r="CF41" s="199">
        <f t="shared" si="172"/>
        <v>6.6902790474903009E-2</v>
      </c>
      <c r="CG41" s="199">
        <f t="shared" ref="CG41" si="173">IF(CG5="NA"," NA",IF(CG18="NA"," NA",_xlfn.STDEV.S(CG5,CG18)))</f>
        <v>3.1443653780881556E-2</v>
      </c>
      <c r="CH41" s="198">
        <f t="shared" si="172"/>
        <v>0</v>
      </c>
      <c r="CI41" s="199">
        <f t="shared" si="172"/>
        <v>0</v>
      </c>
      <c r="CJ41" s="199">
        <f t="shared" si="172"/>
        <v>0</v>
      </c>
      <c r="CK41" s="199">
        <f t="shared" si="172"/>
        <v>0</v>
      </c>
      <c r="CL41" s="199">
        <f t="shared" si="172"/>
        <v>0</v>
      </c>
      <c r="CM41" s="199">
        <f t="shared" si="172"/>
        <v>0</v>
      </c>
      <c r="CN41" s="199">
        <f t="shared" si="172"/>
        <v>0</v>
      </c>
      <c r="CO41" s="199">
        <f t="shared" si="172"/>
        <v>0</v>
      </c>
      <c r="CP41" s="199">
        <f t="shared" si="172"/>
        <v>0</v>
      </c>
      <c r="CQ41" s="199">
        <f t="shared" si="172"/>
        <v>0</v>
      </c>
      <c r="CR41" s="198">
        <f t="shared" si="172"/>
        <v>0</v>
      </c>
      <c r="CS41" s="199">
        <f t="shared" si="172"/>
        <v>0</v>
      </c>
      <c r="CT41" s="199">
        <f t="shared" si="172"/>
        <v>0</v>
      </c>
      <c r="CU41" s="198">
        <f t="shared" si="172"/>
        <v>2.0996960370269765E-2</v>
      </c>
      <c r="CV41" s="199">
        <f t="shared" si="172"/>
        <v>3.27156739886462E-2</v>
      </c>
      <c r="CW41" s="199">
        <f t="shared" si="172"/>
        <v>5.0712560344726137E-3</v>
      </c>
      <c r="CX41" s="199">
        <f t="shared" si="172"/>
        <v>2.4674480495255478E-2</v>
      </c>
      <c r="CY41" s="199">
        <f t="shared" si="172"/>
        <v>0</v>
      </c>
      <c r="CZ41" s="199">
        <f t="shared" si="172"/>
        <v>4.1371986148624213E-3</v>
      </c>
      <c r="DA41" s="199">
        <f t="shared" si="172"/>
        <v>0</v>
      </c>
      <c r="DB41" s="199">
        <f t="shared" si="172"/>
        <v>6.9043735742244233E-3</v>
      </c>
      <c r="DC41" s="199">
        <f t="shared" si="172"/>
        <v>0</v>
      </c>
      <c r="DD41" s="199">
        <f t="shared" si="172"/>
        <v>7.380716404912778E-2</v>
      </c>
      <c r="DE41" s="198">
        <f t="shared" si="172"/>
        <v>4.3162367399257995E-2</v>
      </c>
      <c r="DF41" s="199">
        <f t="shared" si="172"/>
        <v>2.3740423075645278E-2</v>
      </c>
      <c r="DG41" s="199">
        <f t="shared" si="172"/>
        <v>6.6902790474903009E-2</v>
      </c>
      <c r="DH41" s="296">
        <f t="shared" si="172"/>
        <v>2.89515505291261E-3</v>
      </c>
      <c r="DI41" s="201">
        <f t="shared" si="172"/>
        <v>4.5109838370597302E-3</v>
      </c>
      <c r="DJ41" s="201">
        <f t="shared" si="172"/>
        <v>6.9924752316081714E-4</v>
      </c>
      <c r="DK41" s="201">
        <f t="shared" si="172"/>
        <v>3.4022280189175166E-3</v>
      </c>
      <c r="DL41" s="201">
        <f t="shared" si="172"/>
        <v>0</v>
      </c>
      <c r="DM41" s="201">
        <f t="shared" si="172"/>
        <v>5.7045549753390881E-4</v>
      </c>
      <c r="DN41" s="201">
        <f t="shared" si="172"/>
        <v>0</v>
      </c>
      <c r="DO41" s="201">
        <f t="shared" si="172"/>
        <v>9.5200598982486608E-4</v>
      </c>
      <c r="DP41" s="201">
        <f t="shared" si="172"/>
        <v>0</v>
      </c>
      <c r="DQ41" s="201">
        <f t="shared" si="172"/>
        <v>1.0176862753931896E-2</v>
      </c>
      <c r="DR41" s="296">
        <f t="shared" si="172"/>
        <v>5.9514207708164096E-3</v>
      </c>
      <c r="DS41" s="201">
        <f t="shared" si="172"/>
        <v>3.2734359932906133E-3</v>
      </c>
      <c r="DT41" s="201">
        <f t="shared" si="172"/>
        <v>9.2248567641070693E-3</v>
      </c>
      <c r="DU41" s="201">
        <f t="shared" si="172"/>
        <v>4.3355919866692695E-3</v>
      </c>
      <c r="DV41" s="247">
        <f t="shared" ref="DV41:DZ43" si="174">IF(DV5="NA"," NA",IF(DV18="NA"," NA",_xlfn.STDEV.S(DV5,DV18)))</f>
        <v>0</v>
      </c>
      <c r="DW41" s="221">
        <f t="shared" si="174"/>
        <v>0.52989348857606844</v>
      </c>
      <c r="DX41" s="199">
        <f t="shared" si="174"/>
        <v>0.52955269226909263</v>
      </c>
      <c r="DY41" s="201">
        <f t="shared" si="174"/>
        <v>8.9050252891076376E-2</v>
      </c>
      <c r="DZ41" s="307">
        <f t="shared" si="174"/>
        <v>0.10837911818981601</v>
      </c>
    </row>
    <row r="42" spans="1:130" s="95" customFormat="1">
      <c r="A42" s="223"/>
      <c r="B42" s="223"/>
      <c r="C42" s="189">
        <f t="shared" ref="C42:C51" si="175">C31</f>
        <v>3.2777777777810115</v>
      </c>
      <c r="D42" s="195">
        <f t="shared" ref="D42:R51" si="176">IF(D6="NA"," NA",IF(D19="NA"," NA",_xlfn.STDEV.S(D6,D19)))</f>
        <v>0</v>
      </c>
      <c r="E42" s="189">
        <f t="shared" si="176"/>
        <v>0</v>
      </c>
      <c r="F42" s="195">
        <f t="shared" si="176"/>
        <v>0</v>
      </c>
      <c r="G42" s="195">
        <f t="shared" si="176"/>
        <v>0</v>
      </c>
      <c r="H42" s="189">
        <f t="shared" si="176"/>
        <v>0</v>
      </c>
      <c r="I42" s="195">
        <f t="shared" si="176"/>
        <v>0</v>
      </c>
      <c r="J42" s="195">
        <f t="shared" si="176"/>
        <v>0</v>
      </c>
      <c r="K42" s="195">
        <f t="shared" si="176"/>
        <v>0</v>
      </c>
      <c r="L42" s="195">
        <f t="shared" si="176"/>
        <v>0</v>
      </c>
      <c r="M42" s="189">
        <f t="shared" si="176"/>
        <v>0.55861435713737262</v>
      </c>
      <c r="N42" s="195">
        <f t="shared" si="176"/>
        <v>15.556349186104045</v>
      </c>
      <c r="O42" s="195">
        <f t="shared" si="176"/>
        <v>0</v>
      </c>
      <c r="P42" s="195">
        <f t="shared" si="176"/>
        <v>0</v>
      </c>
      <c r="Q42" s="195">
        <f t="shared" si="176"/>
        <v>0</v>
      </c>
      <c r="R42" s="195">
        <f t="shared" si="176"/>
        <v>8.4852813742385777E-2</v>
      </c>
      <c r="S42" s="189">
        <f t="shared" si="168"/>
        <v>0.10031263299945671</v>
      </c>
      <c r="T42" s="195">
        <f t="shared" si="168"/>
        <v>7.9100080607230518</v>
      </c>
      <c r="U42" s="190">
        <f t="shared" si="168"/>
        <v>2.0720862626483592</v>
      </c>
      <c r="V42" s="189">
        <f t="shared" si="167"/>
        <v>0.1979898987322341</v>
      </c>
      <c r="W42" s="189" t="str">
        <f t="shared" si="167"/>
        <v xml:space="preserve"> NA</v>
      </c>
      <c r="X42" s="195" t="str">
        <f t="shared" si="167"/>
        <v xml:space="preserve"> NA</v>
      </c>
      <c r="Y42" s="195" t="str">
        <f t="shared" si="167"/>
        <v xml:space="preserve"> NA</v>
      </c>
      <c r="Z42" s="195" t="str">
        <f t="shared" si="167"/>
        <v xml:space="preserve"> NA</v>
      </c>
      <c r="AA42" s="195" t="str">
        <f t="shared" si="167"/>
        <v xml:space="preserve"> NA</v>
      </c>
      <c r="AB42" s="189">
        <f t="shared" si="167"/>
        <v>0</v>
      </c>
      <c r="AC42" s="195">
        <f t="shared" si="167"/>
        <v>10.102072401120457</v>
      </c>
      <c r="AD42" s="195">
        <f t="shared" si="167"/>
        <v>0.63773195244875414</v>
      </c>
      <c r="AE42" s="195">
        <f t="shared" si="167"/>
        <v>9.2667727460312183E-2</v>
      </c>
      <c r="AF42" s="195">
        <f t="shared" si="167"/>
        <v>9.1748928008170347E-2</v>
      </c>
      <c r="AG42" s="195">
        <f t="shared" si="167"/>
        <v>5.7960907183860447E-2</v>
      </c>
      <c r="AH42" s="195">
        <f t="shared" si="167"/>
        <v>1.5481890684655348</v>
      </c>
      <c r="AI42" s="195">
        <f t="shared" si="167"/>
        <v>0</v>
      </c>
      <c r="AJ42" s="195">
        <f t="shared" si="167"/>
        <v>8.4366042125966698E-2</v>
      </c>
      <c r="AK42" s="195">
        <f t="shared" si="167"/>
        <v>0</v>
      </c>
      <c r="AL42" s="195">
        <f t="shared" si="167"/>
        <v>0</v>
      </c>
      <c r="AM42" s="189" t="s">
        <v>88</v>
      </c>
      <c r="AN42" s="195">
        <f t="shared" ref="AN42:AT51" si="177">IF(AN6="NA"," NA",IF(AN19="NA"," NA",_xlfn.STDEV.S(AN6,AN19)))</f>
        <v>0</v>
      </c>
      <c r="AO42" s="195">
        <f t="shared" si="177"/>
        <v>14.528734492730614</v>
      </c>
      <c r="AP42" s="195">
        <f t="shared" si="177"/>
        <v>14.528734492730552</v>
      </c>
      <c r="AQ42" s="199" t="str">
        <f t="shared" si="177"/>
        <v xml:space="preserve"> NA</v>
      </c>
      <c r="AR42" s="199" t="str">
        <f t="shared" si="177"/>
        <v xml:space="preserve"> NA</v>
      </c>
      <c r="AS42" s="199" t="str">
        <f t="shared" si="177"/>
        <v xml:space="preserve"> NA</v>
      </c>
      <c r="AT42" s="199" t="str">
        <f t="shared" si="177"/>
        <v xml:space="preserve"> NA</v>
      </c>
      <c r="AU42" s="189">
        <f t="shared" si="167"/>
        <v>10.775543894528488</v>
      </c>
      <c r="AV42" s="195">
        <f t="shared" si="167"/>
        <v>1.3309188572843567</v>
      </c>
      <c r="AW42" s="195">
        <f t="shared" si="167"/>
        <v>6.4464506059347601E-2</v>
      </c>
      <c r="AX42" s="195">
        <f t="shared" si="167"/>
        <v>9.7865523208714986E-2</v>
      </c>
      <c r="AY42" s="195">
        <f t="shared" si="167"/>
        <v>8.7724616278275103E-2</v>
      </c>
      <c r="AZ42" s="195">
        <f t="shared" si="167"/>
        <v>2.8148892153918808</v>
      </c>
      <c r="BA42" s="195">
        <f t="shared" si="167"/>
        <v>0</v>
      </c>
      <c r="BB42" s="195">
        <f t="shared" si="167"/>
        <v>0.18618712745040922</v>
      </c>
      <c r="BC42" s="195">
        <f t="shared" si="167"/>
        <v>0</v>
      </c>
      <c r="BD42" s="195">
        <f t="shared" si="167"/>
        <v>0</v>
      </c>
      <c r="BE42" s="189">
        <f t="shared" si="167"/>
        <v>3.2511309883886317</v>
      </c>
      <c r="BF42" s="195">
        <f t="shared" si="167"/>
        <v>3.0649438609382185</v>
      </c>
      <c r="BG42" s="195">
        <f t="shared" si="167"/>
        <v>0.18618712745040922</v>
      </c>
      <c r="BH42" s="195">
        <f t="shared" si="167"/>
        <v>8.8553317634242195</v>
      </c>
      <c r="BI42" s="189" t="str">
        <f t="shared" si="170"/>
        <v xml:space="preserve"> NA</v>
      </c>
      <c r="BJ42" s="195" t="str">
        <f t="shared" si="167"/>
        <v xml:space="preserve"> NA</v>
      </c>
      <c r="BK42" s="195">
        <f t="shared" si="167"/>
        <v>6.814414592862035E-2</v>
      </c>
      <c r="BL42" s="195" t="str">
        <f t="shared" si="167"/>
        <v xml:space="preserve"> NA</v>
      </c>
      <c r="BM42" s="198">
        <f t="shared" si="167"/>
        <v>0.17015264622531884</v>
      </c>
      <c r="BN42" s="199">
        <f t="shared" si="167"/>
        <v>3.5250139564699254E-3</v>
      </c>
      <c r="BO42" s="199">
        <f t="shared" si="167"/>
        <v>0.19981703331543205</v>
      </c>
      <c r="BP42" s="199">
        <f t="shared" si="167"/>
        <v>0</v>
      </c>
      <c r="BQ42" s="199">
        <f t="shared" si="167"/>
        <v>3.1486026142128025E-2</v>
      </c>
      <c r="BR42" s="199">
        <f t="shared" si="171"/>
        <v>3.1486026142128073E-2</v>
      </c>
      <c r="BS42" s="199">
        <f t="shared" si="171"/>
        <v>3.1486026142128025E-2</v>
      </c>
      <c r="BT42" s="198">
        <f t="shared" si="167"/>
        <v>1.0958180231713077</v>
      </c>
      <c r="BU42" s="199">
        <f t="shared" si="172"/>
        <v>0.13534768040166567</v>
      </c>
      <c r="BV42" s="199">
        <f t="shared" si="172"/>
        <v>6.5557124806051538E-3</v>
      </c>
      <c r="BW42" s="199">
        <f t="shared" si="172"/>
        <v>9.9524260890120758E-3</v>
      </c>
      <c r="BX42" s="199">
        <f t="shared" si="172"/>
        <v>8.921147418120853E-3</v>
      </c>
      <c r="BY42" s="199">
        <f t="shared" si="172"/>
        <v>0.28625992020906155</v>
      </c>
      <c r="BZ42" s="199">
        <f t="shared" si="172"/>
        <v>0</v>
      </c>
      <c r="CA42" s="199">
        <f t="shared" si="172"/>
        <v>1.8934284147480576E-2</v>
      </c>
      <c r="CB42" s="199">
        <f t="shared" si="172"/>
        <v>0</v>
      </c>
      <c r="CC42" s="199">
        <f t="shared" si="172"/>
        <v>0</v>
      </c>
      <c r="CD42" s="198">
        <f t="shared" si="172"/>
        <v>0.33062349034428018</v>
      </c>
      <c r="CE42" s="199">
        <f t="shared" si="172"/>
        <v>0.31168920619680035</v>
      </c>
      <c r="CF42" s="199">
        <f t="shared" si="172"/>
        <v>1.8934284147480576E-2</v>
      </c>
      <c r="CG42" s="199">
        <f t="shared" ref="CG42" si="178">IF(CG6="NA"," NA",IF(CG19="NA"," NA",_xlfn.STDEV.S(CG6,CG19)))</f>
        <v>0.90054221322869454</v>
      </c>
      <c r="CH42" s="198">
        <f t="shared" si="172"/>
        <v>0</v>
      </c>
      <c r="CI42" s="199">
        <f t="shared" si="172"/>
        <v>0</v>
      </c>
      <c r="CJ42" s="199">
        <f t="shared" si="172"/>
        <v>0</v>
      </c>
      <c r="CK42" s="199">
        <f t="shared" si="172"/>
        <v>0</v>
      </c>
      <c r="CL42" s="199">
        <f t="shared" si="172"/>
        <v>0</v>
      </c>
      <c r="CM42" s="199">
        <f t="shared" si="172"/>
        <v>0</v>
      </c>
      <c r="CN42" s="199">
        <f t="shared" si="172"/>
        <v>0</v>
      </c>
      <c r="CO42" s="199">
        <f t="shared" si="172"/>
        <v>0</v>
      </c>
      <c r="CP42" s="199">
        <f t="shared" si="172"/>
        <v>0</v>
      </c>
      <c r="CQ42" s="199">
        <f t="shared" si="172"/>
        <v>0</v>
      </c>
      <c r="CR42" s="198">
        <f t="shared" si="172"/>
        <v>0</v>
      </c>
      <c r="CS42" s="199">
        <f t="shared" si="172"/>
        <v>0</v>
      </c>
      <c r="CT42" s="199">
        <f t="shared" si="172"/>
        <v>0</v>
      </c>
      <c r="CU42" s="198">
        <f t="shared" si="172"/>
        <v>1.0958180231713077</v>
      </c>
      <c r="CV42" s="199">
        <f t="shared" si="172"/>
        <v>0.13534768040166592</v>
      </c>
      <c r="CW42" s="199">
        <f t="shared" si="172"/>
        <v>6.5557124806051538E-3</v>
      </c>
      <c r="CX42" s="199">
        <f t="shared" si="172"/>
        <v>9.9524260890120758E-3</v>
      </c>
      <c r="CY42" s="199">
        <f t="shared" si="172"/>
        <v>8.9211474181208773E-3</v>
      </c>
      <c r="CZ42" s="199">
        <f t="shared" si="172"/>
        <v>0.28625992020906155</v>
      </c>
      <c r="DA42" s="199">
        <f t="shared" si="172"/>
        <v>0</v>
      </c>
      <c r="DB42" s="199">
        <f t="shared" si="172"/>
        <v>1.8934284147480576E-2</v>
      </c>
      <c r="DC42" s="199">
        <f t="shared" si="172"/>
        <v>0</v>
      </c>
      <c r="DD42" s="199">
        <f t="shared" si="172"/>
        <v>0</v>
      </c>
      <c r="DE42" s="198">
        <f t="shared" si="172"/>
        <v>0.33062349034428007</v>
      </c>
      <c r="DF42" s="199">
        <f t="shared" si="172"/>
        <v>0.31168920619679974</v>
      </c>
      <c r="DG42" s="199">
        <f t="shared" si="172"/>
        <v>1.8934284147480576E-2</v>
      </c>
      <c r="DH42" s="296">
        <f t="shared" si="172"/>
        <v>8.2920691762435467E-2</v>
      </c>
      <c r="DI42" s="201">
        <f t="shared" si="172"/>
        <v>1.0241776508536825E-2</v>
      </c>
      <c r="DJ42" s="201">
        <f t="shared" si="172"/>
        <v>4.9607161261521827E-4</v>
      </c>
      <c r="DK42" s="201">
        <f t="shared" si="172"/>
        <v>7.5310137136371923E-4</v>
      </c>
      <c r="DL42" s="201">
        <f t="shared" si="172"/>
        <v>6.7506438074855818E-4</v>
      </c>
      <c r="DM42" s="201">
        <f t="shared" si="172"/>
        <v>2.1661325243492742E-2</v>
      </c>
      <c r="DN42" s="201">
        <f t="shared" si="172"/>
        <v>0</v>
      </c>
      <c r="DO42" s="201">
        <f t="shared" si="172"/>
        <v>1.4327597341316609E-3</v>
      </c>
      <c r="DP42" s="201">
        <f t="shared" si="172"/>
        <v>0</v>
      </c>
      <c r="DQ42" s="201">
        <f t="shared" si="172"/>
        <v>0</v>
      </c>
      <c r="DR42" s="296">
        <f t="shared" si="172"/>
        <v>2.5018322342351889E-2</v>
      </c>
      <c r="DS42" s="201">
        <f t="shared" si="172"/>
        <v>2.3585562608220249E-2</v>
      </c>
      <c r="DT42" s="201">
        <f t="shared" si="172"/>
        <v>1.4327597341316609E-3</v>
      </c>
      <c r="DU42" s="201">
        <f t="shared" si="172"/>
        <v>6.814414592862035E-2</v>
      </c>
      <c r="DV42" s="247">
        <f t="shared" si="174"/>
        <v>0</v>
      </c>
      <c r="DW42" s="221" t="str">
        <f t="shared" si="174"/>
        <v xml:space="preserve"> NA</v>
      </c>
      <c r="DX42" s="199" t="str">
        <f t="shared" si="174"/>
        <v xml:space="preserve"> NA</v>
      </c>
      <c r="DY42" s="201" t="str">
        <f t="shared" si="174"/>
        <v xml:space="preserve"> NA</v>
      </c>
      <c r="DZ42" s="307" t="str">
        <f t="shared" si="174"/>
        <v xml:space="preserve"> NA</v>
      </c>
    </row>
    <row r="43" spans="1:130" s="95" customFormat="1">
      <c r="A43" s="223"/>
      <c r="B43" s="223"/>
      <c r="C43" s="189">
        <f t="shared" si="175"/>
        <v>6.9756944444452529</v>
      </c>
      <c r="D43" s="195">
        <f t="shared" si="176"/>
        <v>0</v>
      </c>
      <c r="E43" s="189">
        <f t="shared" ref="E43:BT46" si="179">IF(E7="NA"," NA",IF(E20="NA"," NA",_xlfn.STDEV.S(E7,E20)))</f>
        <v>0</v>
      </c>
      <c r="F43" s="195">
        <f t="shared" si="179"/>
        <v>0</v>
      </c>
      <c r="G43" s="195">
        <f t="shared" si="179"/>
        <v>0</v>
      </c>
      <c r="H43" s="189">
        <f t="shared" si="179"/>
        <v>0</v>
      </c>
      <c r="I43" s="195">
        <f t="shared" si="179"/>
        <v>0</v>
      </c>
      <c r="J43" s="195">
        <f t="shared" si="179"/>
        <v>0</v>
      </c>
      <c r="K43" s="195">
        <f t="shared" si="179"/>
        <v>0</v>
      </c>
      <c r="L43" s="195">
        <f t="shared" si="179"/>
        <v>0</v>
      </c>
      <c r="M43" s="189">
        <f t="shared" si="179"/>
        <v>0.16970562748477094</v>
      </c>
      <c r="N43" s="195">
        <f t="shared" si="179"/>
        <v>3.5355339059327378</v>
      </c>
      <c r="O43" s="195">
        <f t="shared" si="179"/>
        <v>0</v>
      </c>
      <c r="P43" s="195">
        <f t="shared" si="179"/>
        <v>0</v>
      </c>
      <c r="Q43" s="195">
        <f t="shared" si="179"/>
        <v>0</v>
      </c>
      <c r="R43" s="195">
        <f t="shared" si="179"/>
        <v>2.8284271247461926E-2</v>
      </c>
      <c r="S43" s="189">
        <f t="shared" si="168"/>
        <v>1.5114675611461943E-2</v>
      </c>
      <c r="T43" s="195">
        <f t="shared" si="168"/>
        <v>3.1869601405611774</v>
      </c>
      <c r="U43" s="190">
        <f t="shared" si="168"/>
        <v>0.57266825320694226</v>
      </c>
      <c r="V43" s="189">
        <f t="shared" si="179"/>
        <v>0.60811183182043171</v>
      </c>
      <c r="W43" s="189">
        <f t="shared" si="179"/>
        <v>2.6832455135526918</v>
      </c>
      <c r="X43" s="195">
        <f t="shared" si="179"/>
        <v>2.0423854291512269</v>
      </c>
      <c r="Y43" s="195">
        <f t="shared" si="179"/>
        <v>5.6285699782449239</v>
      </c>
      <c r="Z43" s="195">
        <f t="shared" si="179"/>
        <v>9.8240702132851023</v>
      </c>
      <c r="AA43" s="195">
        <f t="shared" si="179"/>
        <v>15.452640191530017</v>
      </c>
      <c r="AB43" s="189">
        <f t="shared" si="179"/>
        <v>0</v>
      </c>
      <c r="AC43" s="195">
        <f t="shared" si="179"/>
        <v>0</v>
      </c>
      <c r="AD43" s="195">
        <f t="shared" si="179"/>
        <v>0.30829299500057628</v>
      </c>
      <c r="AE43" s="195">
        <f t="shared" si="179"/>
        <v>0</v>
      </c>
      <c r="AF43" s="195">
        <f t="shared" si="179"/>
        <v>0.81271032082980832</v>
      </c>
      <c r="AG43" s="195">
        <f t="shared" si="179"/>
        <v>0.34420298828365931</v>
      </c>
      <c r="AH43" s="195">
        <f t="shared" si="179"/>
        <v>0.70737204267964926</v>
      </c>
      <c r="AI43" s="195">
        <f t="shared" si="179"/>
        <v>0.23032349724816353</v>
      </c>
      <c r="AJ43" s="195">
        <f t="shared" si="179"/>
        <v>1.9634063847478735</v>
      </c>
      <c r="AK43" s="195">
        <f t="shared" si="179"/>
        <v>0</v>
      </c>
      <c r="AL43" s="195">
        <f t="shared" si="179"/>
        <v>0</v>
      </c>
      <c r="AM43" s="189" t="s">
        <v>88</v>
      </c>
      <c r="AN43" s="195">
        <f t="shared" si="177"/>
        <v>0</v>
      </c>
      <c r="AO43" s="195">
        <f t="shared" si="177"/>
        <v>3.7497429908955491</v>
      </c>
      <c r="AP43" s="195">
        <f t="shared" si="177"/>
        <v>3.7497429908955437</v>
      </c>
      <c r="AQ43" s="199" t="str">
        <f t="shared" si="177"/>
        <v xml:space="preserve"> NA</v>
      </c>
      <c r="AR43" s="199" t="str">
        <f t="shared" si="177"/>
        <v xml:space="preserve"> NA</v>
      </c>
      <c r="AS43" s="199" t="str">
        <f t="shared" si="177"/>
        <v xml:space="preserve"> NA</v>
      </c>
      <c r="AT43" s="199" t="str">
        <f t="shared" si="177"/>
        <v xml:space="preserve"> NA</v>
      </c>
      <c r="AU43" s="189">
        <f t="shared" si="179"/>
        <v>0</v>
      </c>
      <c r="AV43" s="195">
        <f t="shared" si="179"/>
        <v>0.64339407652294156</v>
      </c>
      <c r="AW43" s="195">
        <f t="shared" si="179"/>
        <v>0</v>
      </c>
      <c r="AX43" s="195">
        <f t="shared" si="179"/>
        <v>0.86689100888512882</v>
      </c>
      <c r="AY43" s="195">
        <f t="shared" si="179"/>
        <v>0.52095587415905253</v>
      </c>
      <c r="AZ43" s="195">
        <f t="shared" si="179"/>
        <v>1.2861309866902753</v>
      </c>
      <c r="BA43" s="195">
        <f t="shared" si="179"/>
        <v>0.469679288506059</v>
      </c>
      <c r="BB43" s="195">
        <f t="shared" si="179"/>
        <v>4.3330347801332385</v>
      </c>
      <c r="BC43" s="195">
        <f t="shared" si="179"/>
        <v>0</v>
      </c>
      <c r="BD43" s="195">
        <f t="shared" si="179"/>
        <v>0</v>
      </c>
      <c r="BE43" s="189">
        <f t="shared" si="179"/>
        <v>3.8625182166751184</v>
      </c>
      <c r="BF43" s="195">
        <f t="shared" si="179"/>
        <v>0.94019585196419531</v>
      </c>
      <c r="BG43" s="195">
        <f t="shared" si="179"/>
        <v>4.8027140686392977</v>
      </c>
      <c r="BH43" s="195">
        <f t="shared" si="179"/>
        <v>3.2191241401521631</v>
      </c>
      <c r="BI43" s="189">
        <f t="shared" si="170"/>
        <v>5.6285699782449239</v>
      </c>
      <c r="BJ43" s="195">
        <f t="shared" si="179"/>
        <v>8.8476941183970759</v>
      </c>
      <c r="BK43" s="195">
        <f t="shared" si="179"/>
        <v>2.4772021086203619E-2</v>
      </c>
      <c r="BL43" s="195">
        <f t="shared" si="179"/>
        <v>6.6049460731329246</v>
      </c>
      <c r="BM43" s="198">
        <f t="shared" si="179"/>
        <v>1.6313900672758799E-2</v>
      </c>
      <c r="BN43" s="199">
        <f t="shared" si="179"/>
        <v>4.9799732953693512E-2</v>
      </c>
      <c r="BO43" s="199">
        <f t="shared" si="179"/>
        <v>0.13556750565012821</v>
      </c>
      <c r="BP43" s="199">
        <f t="shared" si="179"/>
        <v>2.0625541012661532E-2</v>
      </c>
      <c r="BQ43" s="199">
        <f t="shared" si="179"/>
        <v>0.18105559826391893</v>
      </c>
      <c r="BR43" s="199">
        <f t="shared" si="171"/>
        <v>0.20168113927658046</v>
      </c>
      <c r="BS43" s="199">
        <f t="shared" si="171"/>
        <v>0.20168113927658046</v>
      </c>
      <c r="BT43" s="198">
        <f t="shared" si="179"/>
        <v>0</v>
      </c>
      <c r="BU43" s="199">
        <f t="shared" si="172"/>
        <v>5.7996085771120157E-2</v>
      </c>
      <c r="BV43" s="199">
        <f t="shared" si="172"/>
        <v>0</v>
      </c>
      <c r="BW43" s="199">
        <f t="shared" si="172"/>
        <v>7.8142288124907977E-2</v>
      </c>
      <c r="BX43" s="199">
        <f t="shared" si="172"/>
        <v>4.6959402741128226E-2</v>
      </c>
      <c r="BY43" s="199">
        <f t="shared" si="172"/>
        <v>0.11593293401159299</v>
      </c>
      <c r="BZ43" s="199">
        <f t="shared" si="172"/>
        <v>4.2337287978038728E-2</v>
      </c>
      <c r="CA43" s="199">
        <f t="shared" si="172"/>
        <v>0.39058341680099884</v>
      </c>
      <c r="CB43" s="199">
        <f t="shared" si="172"/>
        <v>0</v>
      </c>
      <c r="CC43" s="199">
        <f t="shared" si="172"/>
        <v>0</v>
      </c>
      <c r="CD43" s="198">
        <f t="shared" si="172"/>
        <v>0.34817065615122222</v>
      </c>
      <c r="CE43" s="199">
        <f t="shared" si="172"/>
        <v>8.4750048627813948E-2</v>
      </c>
      <c r="CF43" s="199">
        <f t="shared" si="172"/>
        <v>0.4329207047790376</v>
      </c>
      <c r="CG43" s="199">
        <f t="shared" ref="CG43" si="180">IF(CG7="NA"," NA",IF(CG20="NA"," NA",_xlfn.STDEV.S(CG7,CG20)))</f>
        <v>0.29017457038010352</v>
      </c>
      <c r="CH43" s="198">
        <f t="shared" si="172"/>
        <v>0</v>
      </c>
      <c r="CI43" s="199">
        <f t="shared" si="172"/>
        <v>0</v>
      </c>
      <c r="CJ43" s="199">
        <f t="shared" si="172"/>
        <v>0</v>
      </c>
      <c r="CK43" s="199">
        <f t="shared" si="172"/>
        <v>0</v>
      </c>
      <c r="CL43" s="199">
        <f t="shared" si="172"/>
        <v>0</v>
      </c>
      <c r="CM43" s="199">
        <f t="shared" si="172"/>
        <v>0</v>
      </c>
      <c r="CN43" s="199">
        <f t="shared" si="172"/>
        <v>0</v>
      </c>
      <c r="CO43" s="199">
        <f t="shared" si="172"/>
        <v>0</v>
      </c>
      <c r="CP43" s="199">
        <f t="shared" si="172"/>
        <v>0</v>
      </c>
      <c r="CQ43" s="199">
        <f t="shared" si="172"/>
        <v>0</v>
      </c>
      <c r="CR43" s="198">
        <f t="shared" si="172"/>
        <v>0</v>
      </c>
      <c r="CS43" s="199">
        <f t="shared" si="172"/>
        <v>0</v>
      </c>
      <c r="CT43" s="199">
        <f t="shared" si="172"/>
        <v>0</v>
      </c>
      <c r="CU43" s="198">
        <f t="shared" si="172"/>
        <v>0</v>
      </c>
      <c r="CV43" s="199">
        <f t="shared" si="172"/>
        <v>5.7996085771120316E-2</v>
      </c>
      <c r="CW43" s="199">
        <f t="shared" si="172"/>
        <v>0</v>
      </c>
      <c r="CX43" s="199">
        <f t="shared" si="172"/>
        <v>7.8142288124907991E-2</v>
      </c>
      <c r="CY43" s="199">
        <f t="shared" si="172"/>
        <v>4.6959402741128517E-2</v>
      </c>
      <c r="CZ43" s="199">
        <f t="shared" si="172"/>
        <v>0.11593293401159299</v>
      </c>
      <c r="DA43" s="199">
        <f t="shared" si="172"/>
        <v>4.2337287978038728E-2</v>
      </c>
      <c r="DB43" s="199">
        <f t="shared" si="172"/>
        <v>0.39058341680099884</v>
      </c>
      <c r="DC43" s="199">
        <f t="shared" si="172"/>
        <v>0</v>
      </c>
      <c r="DD43" s="199">
        <f t="shared" si="172"/>
        <v>0</v>
      </c>
      <c r="DE43" s="198">
        <f t="shared" si="172"/>
        <v>0.34817065615122417</v>
      </c>
      <c r="DF43" s="199">
        <f t="shared" si="172"/>
        <v>8.4750048627813948E-2</v>
      </c>
      <c r="DG43" s="199">
        <f t="shared" si="172"/>
        <v>0.4329207047790376</v>
      </c>
      <c r="DH43" s="296">
        <f t="shared" si="172"/>
        <v>0</v>
      </c>
      <c r="DI43" s="201">
        <f t="shared" si="172"/>
        <v>4.9510894692031205E-3</v>
      </c>
      <c r="DJ43" s="201">
        <f t="shared" si="172"/>
        <v>0</v>
      </c>
      <c r="DK43" s="201">
        <f t="shared" si="172"/>
        <v>6.6709581291660592E-3</v>
      </c>
      <c r="DL43" s="201">
        <f t="shared" si="172"/>
        <v>4.0088947607468473E-3</v>
      </c>
      <c r="DM43" s="201">
        <f t="shared" si="172"/>
        <v>9.8971218675665256E-3</v>
      </c>
      <c r="DN43" s="201">
        <f t="shared" si="172"/>
        <v>3.614307722247473E-3</v>
      </c>
      <c r="DO43" s="201">
        <f t="shared" si="172"/>
        <v>3.334386133230656E-2</v>
      </c>
      <c r="DP43" s="201">
        <f t="shared" si="172"/>
        <v>0</v>
      </c>
      <c r="DQ43" s="201">
        <f t="shared" si="172"/>
        <v>0</v>
      </c>
      <c r="DR43" s="296">
        <f t="shared" si="172"/>
        <v>2.9723110555406641E-2</v>
      </c>
      <c r="DS43" s="201">
        <f t="shared" si="172"/>
        <v>7.2350584991473232E-3</v>
      </c>
      <c r="DT43" s="201">
        <f t="shared" si="172"/>
        <v>3.6958169054554048E-2</v>
      </c>
      <c r="DU43" s="201">
        <f t="shared" si="172"/>
        <v>2.4772021086203581E-2</v>
      </c>
      <c r="DV43" s="247">
        <f t="shared" si="174"/>
        <v>0</v>
      </c>
      <c r="DW43" s="221">
        <f t="shared" si="174"/>
        <v>0.24187001812321823</v>
      </c>
      <c r="DX43" s="199">
        <f t="shared" si="174"/>
        <v>0.18410234854332991</v>
      </c>
      <c r="DY43" s="201">
        <f t="shared" si="174"/>
        <v>2.5166064369973425E-2</v>
      </c>
      <c r="DZ43" s="307">
        <f t="shared" si="174"/>
        <v>2.3328265702865243E-2</v>
      </c>
    </row>
    <row r="44" spans="1:130" s="95" customFormat="1">
      <c r="A44" s="62"/>
      <c r="B44" s="62"/>
      <c r="C44" s="63">
        <f t="shared" si="175"/>
        <v>11.131944444445253</v>
      </c>
      <c r="D44" s="66">
        <f t="shared" si="176"/>
        <v>0</v>
      </c>
      <c r="E44" s="63">
        <f t="shared" si="179"/>
        <v>0</v>
      </c>
      <c r="F44" s="66">
        <f t="shared" si="179"/>
        <v>0</v>
      </c>
      <c r="G44" s="66">
        <f t="shared" si="179"/>
        <v>0</v>
      </c>
      <c r="H44" s="63">
        <f t="shared" si="179"/>
        <v>0</v>
      </c>
      <c r="I44" s="66">
        <f t="shared" si="179"/>
        <v>0</v>
      </c>
      <c r="J44" s="66">
        <f t="shared" si="179"/>
        <v>0</v>
      </c>
      <c r="K44" s="66">
        <f t="shared" si="179"/>
        <v>0</v>
      </c>
      <c r="L44" s="66">
        <f t="shared" si="179"/>
        <v>0</v>
      </c>
      <c r="M44" s="63">
        <f t="shared" si="179"/>
        <v>4.2426406871193201E-2</v>
      </c>
      <c r="N44" s="66">
        <f t="shared" si="179"/>
        <v>0</v>
      </c>
      <c r="O44" s="66">
        <f t="shared" si="179"/>
        <v>0</v>
      </c>
      <c r="P44" s="66">
        <f t="shared" si="179"/>
        <v>0</v>
      </c>
      <c r="Q44" s="66">
        <f t="shared" si="179"/>
        <v>0</v>
      </c>
      <c r="R44" s="66">
        <f t="shared" si="179"/>
        <v>5.6568542494923851E-2</v>
      </c>
      <c r="S44" s="63">
        <f t="shared" si="168"/>
        <v>2.6130483472449405E-3</v>
      </c>
      <c r="T44" s="66">
        <f t="shared" si="168"/>
        <v>0</v>
      </c>
      <c r="U44" s="64">
        <f t="shared" si="168"/>
        <v>0.59781458319301972</v>
      </c>
      <c r="V44" s="63">
        <f t="shared" si="179"/>
        <v>4.9497474683056018E-3</v>
      </c>
      <c r="W44" s="63" t="str">
        <f t="shared" si="179"/>
        <v xml:space="preserve"> NA</v>
      </c>
      <c r="X44" s="66" t="str">
        <f t="shared" si="179"/>
        <v xml:space="preserve"> NA</v>
      </c>
      <c r="Y44" s="66" t="str">
        <f t="shared" si="179"/>
        <v xml:space="preserve"> NA</v>
      </c>
      <c r="Z44" s="66" t="str">
        <f t="shared" si="179"/>
        <v xml:space="preserve"> NA</v>
      </c>
      <c r="AA44" s="66" t="str">
        <f t="shared" si="179"/>
        <v xml:space="preserve"> NA</v>
      </c>
      <c r="AB44" s="63">
        <f t="shared" si="179"/>
        <v>0</v>
      </c>
      <c r="AC44" s="66">
        <f t="shared" si="179"/>
        <v>0</v>
      </c>
      <c r="AD44" s="66">
        <f t="shared" si="179"/>
        <v>2.1145962447603462E-2</v>
      </c>
      <c r="AE44" s="66">
        <f t="shared" si="179"/>
        <v>0</v>
      </c>
      <c r="AF44" s="66">
        <f t="shared" si="179"/>
        <v>1.5336717136514428</v>
      </c>
      <c r="AG44" s="66">
        <f t="shared" si="179"/>
        <v>0.74636688375117788</v>
      </c>
      <c r="AH44" s="66">
        <f t="shared" si="179"/>
        <v>2.962933153824832</v>
      </c>
      <c r="AI44" s="66">
        <f t="shared" si="179"/>
        <v>0.41477016720038251</v>
      </c>
      <c r="AJ44" s="66">
        <f t="shared" si="179"/>
        <v>3.8443337353829925</v>
      </c>
      <c r="AK44" s="66">
        <f t="shared" si="179"/>
        <v>2.0695210837175519E-3</v>
      </c>
      <c r="AL44" s="66">
        <f t="shared" si="179"/>
        <v>1.3447594272881081E-2</v>
      </c>
      <c r="AM44" s="63">
        <f>IF(AM8="NA"," NA",IF(AM21="NA"," NA",_xlfn.STDEV.S(AM8,AM21)))</f>
        <v>33.379738130663782</v>
      </c>
      <c r="AN44" s="66">
        <f t="shared" si="177"/>
        <v>0</v>
      </c>
      <c r="AO44" s="66">
        <f t="shared" si="177"/>
        <v>4.5841311086803609</v>
      </c>
      <c r="AP44" s="66">
        <f t="shared" si="177"/>
        <v>4.5841311086803689</v>
      </c>
      <c r="AQ44" s="50">
        <f t="shared" si="177"/>
        <v>1.3385358648887697E-2</v>
      </c>
      <c r="AR44" s="50">
        <f t="shared" si="177"/>
        <v>0</v>
      </c>
      <c r="AS44" s="50">
        <f t="shared" si="177"/>
        <v>3.2799910079434072E-2</v>
      </c>
      <c r="AT44" s="50">
        <f t="shared" si="177"/>
        <v>1.941455143054643E-2</v>
      </c>
      <c r="AU44" s="63">
        <f t="shared" si="179"/>
        <v>0</v>
      </c>
      <c r="AV44" s="66">
        <f t="shared" si="179"/>
        <v>4.413070423847635E-2</v>
      </c>
      <c r="AW44" s="66">
        <f t="shared" si="179"/>
        <v>0</v>
      </c>
      <c r="AX44" s="66">
        <f t="shared" si="179"/>
        <v>1.6359164945615463</v>
      </c>
      <c r="AY44" s="66">
        <f t="shared" si="179"/>
        <v>1.129636364596379</v>
      </c>
      <c r="AZ44" s="66">
        <f t="shared" si="179"/>
        <v>5.3871511887724255</v>
      </c>
      <c r="BA44" s="66">
        <f t="shared" si="179"/>
        <v>0.84580583115372099</v>
      </c>
      <c r="BB44" s="66">
        <f t="shared" si="179"/>
        <v>8.4840468642935019</v>
      </c>
      <c r="BC44" s="66">
        <f t="shared" si="179"/>
        <v>4.8394954573087231E-3</v>
      </c>
      <c r="BD44" s="66">
        <f t="shared" si="179"/>
        <v>3.2871897111487094E-2</v>
      </c>
      <c r="BE44" s="63">
        <f t="shared" si="179"/>
        <v>4.4770140382941372</v>
      </c>
      <c r="BF44" s="66">
        <f t="shared" si="179"/>
        <v>4.8808710588072639</v>
      </c>
      <c r="BG44" s="66">
        <f t="shared" si="179"/>
        <v>9.3578850971014003</v>
      </c>
      <c r="BH44" s="66">
        <f t="shared" si="179"/>
        <v>4.5211447425326217</v>
      </c>
      <c r="BI44" s="63" t="str">
        <f t="shared" si="170"/>
        <v xml:space="preserve"> NA</v>
      </c>
      <c r="BJ44" s="66" t="str">
        <f t="shared" si="179"/>
        <v xml:space="preserve"> NA</v>
      </c>
      <c r="BK44" s="66">
        <f t="shared" si="179"/>
        <v>3.4791417795556924E-2</v>
      </c>
      <c r="BL44" s="66" t="str">
        <f t="shared" si="179"/>
        <v xml:space="preserve"> NA</v>
      </c>
      <c r="BM44" s="76">
        <f t="shared" si="179"/>
        <v>1.9834950630778492E-2</v>
      </c>
      <c r="BN44" s="50">
        <f t="shared" si="179"/>
        <v>5.1378845720222568E-2</v>
      </c>
      <c r="BO44" s="50">
        <f t="shared" si="179"/>
        <v>0.20688741385097115</v>
      </c>
      <c r="BP44" s="50">
        <f t="shared" si="179"/>
        <v>1.8010855501566385E-2</v>
      </c>
      <c r="BQ44" s="50">
        <f t="shared" si="179"/>
        <v>0.22459584089887538</v>
      </c>
      <c r="BR44" s="50">
        <f t="shared" si="171"/>
        <v>0.23843130894041462</v>
      </c>
      <c r="BS44" s="50">
        <f t="shared" si="171"/>
        <v>0.2384313089404152</v>
      </c>
      <c r="BT44" s="76">
        <f t="shared" si="179"/>
        <v>0</v>
      </c>
      <c r="BU44" s="50">
        <f t="shared" si="172"/>
        <v>3.5393046005794959E-3</v>
      </c>
      <c r="BV44" s="50">
        <f t="shared" si="172"/>
        <v>0</v>
      </c>
      <c r="BW44" s="50">
        <f t="shared" si="172"/>
        <v>0.13120132287210348</v>
      </c>
      <c r="BX44" s="50">
        <f t="shared" si="172"/>
        <v>9.0597402674396546E-2</v>
      </c>
      <c r="BY44" s="50">
        <f t="shared" si="172"/>
        <v>0.43205222566595919</v>
      </c>
      <c r="BZ44" s="50">
        <f t="shared" si="172"/>
        <v>6.7834051621350991E-2</v>
      </c>
      <c r="CA44" s="50">
        <f t="shared" si="172"/>
        <v>0.68042481117140885</v>
      </c>
      <c r="CB44" s="50">
        <f t="shared" si="172"/>
        <v>3.8812996148841793E-4</v>
      </c>
      <c r="CC44" s="50">
        <f t="shared" si="172"/>
        <v>2.6363426254826781E-3</v>
      </c>
      <c r="CD44" s="76">
        <f t="shared" si="172"/>
        <v>0.35905876998850211</v>
      </c>
      <c r="CE44" s="50">
        <f t="shared" si="172"/>
        <v>0.39144830546824966</v>
      </c>
      <c r="CF44" s="50">
        <f t="shared" si="172"/>
        <v>0.75050707545675388</v>
      </c>
      <c r="CG44" s="50">
        <f t="shared" ref="CG44" si="181">IF(CG8="NA"," NA",IF(CG21="NA"," NA",_xlfn.STDEV.S(CG8,CG21)))</f>
        <v>0.36259807458908239</v>
      </c>
      <c r="CH44" s="76">
        <f t="shared" si="172"/>
        <v>0</v>
      </c>
      <c r="CI44" s="50">
        <f t="shared" si="172"/>
        <v>0</v>
      </c>
      <c r="CJ44" s="50">
        <f t="shared" si="172"/>
        <v>0</v>
      </c>
      <c r="CK44" s="50">
        <f t="shared" si="172"/>
        <v>0</v>
      </c>
      <c r="CL44" s="50">
        <f t="shared" si="172"/>
        <v>0</v>
      </c>
      <c r="CM44" s="50">
        <f t="shared" si="172"/>
        <v>0</v>
      </c>
      <c r="CN44" s="50">
        <f t="shared" si="172"/>
        <v>0</v>
      </c>
      <c r="CO44" s="50">
        <f t="shared" si="172"/>
        <v>0</v>
      </c>
      <c r="CP44" s="50">
        <f t="shared" si="172"/>
        <v>0</v>
      </c>
      <c r="CQ44" s="50">
        <f t="shared" si="172"/>
        <v>0</v>
      </c>
      <c r="CR44" s="76">
        <f t="shared" si="172"/>
        <v>0</v>
      </c>
      <c r="CS44" s="50">
        <f t="shared" si="172"/>
        <v>0</v>
      </c>
      <c r="CT44" s="50">
        <f t="shared" si="172"/>
        <v>0</v>
      </c>
      <c r="CU44" s="76">
        <f t="shared" si="172"/>
        <v>0</v>
      </c>
      <c r="CV44" s="50">
        <f t="shared" si="172"/>
        <v>3.5393046005794959E-3</v>
      </c>
      <c r="CW44" s="50">
        <f t="shared" si="172"/>
        <v>0</v>
      </c>
      <c r="CX44" s="50">
        <f t="shared" si="172"/>
        <v>0.13120132287210376</v>
      </c>
      <c r="CY44" s="50">
        <f t="shared" si="172"/>
        <v>9.0597402674396241E-2</v>
      </c>
      <c r="CZ44" s="50">
        <f t="shared" si="172"/>
        <v>0.43205222566595897</v>
      </c>
      <c r="DA44" s="50">
        <f t="shared" si="172"/>
        <v>6.7834051621350991E-2</v>
      </c>
      <c r="DB44" s="50">
        <f t="shared" si="172"/>
        <v>0.68042481117140885</v>
      </c>
      <c r="DC44" s="50">
        <f t="shared" si="172"/>
        <v>3.8812996148841793E-4</v>
      </c>
      <c r="DD44" s="50">
        <f t="shared" si="172"/>
        <v>2.6363426254826781E-3</v>
      </c>
      <c r="DE44" s="76">
        <f t="shared" si="172"/>
        <v>0.35905876998850322</v>
      </c>
      <c r="DF44" s="50">
        <f t="shared" si="172"/>
        <v>0.39144830546825077</v>
      </c>
      <c r="DG44" s="50">
        <f t="shared" si="172"/>
        <v>0.75050707545675388</v>
      </c>
      <c r="DH44" s="159">
        <f t="shared" si="172"/>
        <v>0</v>
      </c>
      <c r="DI44" s="160">
        <f t="shared" si="172"/>
        <v>3.3959757013063164E-4</v>
      </c>
      <c r="DJ44" s="160">
        <f t="shared" si="172"/>
        <v>0</v>
      </c>
      <c r="DK44" s="160">
        <f t="shared" si="172"/>
        <v>1.2588814886968393E-2</v>
      </c>
      <c r="DL44" s="160">
        <f t="shared" si="172"/>
        <v>8.6928539022422448E-3</v>
      </c>
      <c r="DM44" s="160">
        <f t="shared" si="172"/>
        <v>4.1455568978625831E-2</v>
      </c>
      <c r="DN44" s="160">
        <f t="shared" si="172"/>
        <v>6.5087020481240498E-3</v>
      </c>
      <c r="DO44" s="160">
        <f t="shared" si="172"/>
        <v>6.5287009344313238E-2</v>
      </c>
      <c r="DP44" s="160">
        <f t="shared" si="172"/>
        <v>3.7241211676096279E-5</v>
      </c>
      <c r="DQ44" s="160">
        <f t="shared" si="172"/>
        <v>2.5295803856473351E-4</v>
      </c>
      <c r="DR44" s="159">
        <f t="shared" si="172"/>
        <v>3.4451820225426262E-2</v>
      </c>
      <c r="DS44" s="160">
        <f t="shared" si="172"/>
        <v>3.7559607993899749E-2</v>
      </c>
      <c r="DT44" s="160">
        <f t="shared" si="172"/>
        <v>7.2011428219325921E-2</v>
      </c>
      <c r="DU44" s="160">
        <f t="shared" si="172"/>
        <v>3.4791417795556896E-2</v>
      </c>
      <c r="DV44" s="248">
        <f t="shared" ref="DV44:DZ51" si="182">IF(DV8="NA"," NA",IF(DV21="NA"," NA",_xlfn.STDEV.S(DV8,DV21)))</f>
        <v>0</v>
      </c>
      <c r="DW44" s="75" t="str">
        <f t="shared" si="182"/>
        <v xml:space="preserve"> NA</v>
      </c>
      <c r="DX44" s="50" t="str">
        <f t="shared" si="182"/>
        <v xml:space="preserve"> NA</v>
      </c>
      <c r="DY44" s="160" t="str">
        <f t="shared" si="182"/>
        <v xml:space="preserve"> NA</v>
      </c>
      <c r="DZ44" s="161" t="str">
        <f t="shared" si="182"/>
        <v xml:space="preserve"> NA</v>
      </c>
    </row>
    <row r="45" spans="1:130" s="95" customFormat="1">
      <c r="A45" s="62"/>
      <c r="B45" s="62"/>
      <c r="C45" s="63">
        <f t="shared" si="175"/>
        <v>13.965277777781012</v>
      </c>
      <c r="D45" s="66">
        <f t="shared" si="176"/>
        <v>0</v>
      </c>
      <c r="E45" s="63">
        <f t="shared" si="179"/>
        <v>0</v>
      </c>
      <c r="F45" s="66">
        <f t="shared" si="179"/>
        <v>0</v>
      </c>
      <c r="G45" s="66">
        <f t="shared" si="179"/>
        <v>0</v>
      </c>
      <c r="H45" s="63">
        <f t="shared" si="179"/>
        <v>0</v>
      </c>
      <c r="I45" s="66">
        <f t="shared" si="179"/>
        <v>0</v>
      </c>
      <c r="J45" s="66">
        <f t="shared" si="179"/>
        <v>0</v>
      </c>
      <c r="K45" s="66">
        <f t="shared" si="179"/>
        <v>0</v>
      </c>
      <c r="L45" s="66">
        <f t="shared" si="179"/>
        <v>0</v>
      </c>
      <c r="M45" s="63">
        <f t="shared" si="179"/>
        <v>0.19798989873223347</v>
      </c>
      <c r="N45" s="66">
        <f t="shared" si="179"/>
        <v>4.2426406871192848</v>
      </c>
      <c r="O45" s="66">
        <f t="shared" si="179"/>
        <v>0</v>
      </c>
      <c r="P45" s="66">
        <f t="shared" si="179"/>
        <v>0</v>
      </c>
      <c r="Q45" s="66">
        <f t="shared" si="179"/>
        <v>0</v>
      </c>
      <c r="R45" s="66">
        <f t="shared" si="179"/>
        <v>5.6568542494923851E-2</v>
      </c>
      <c r="S45" s="63">
        <f t="shared" si="168"/>
        <v>2.477694912702123E-2</v>
      </c>
      <c r="T45" s="66">
        <f t="shared" si="168"/>
        <v>4.9913419848419478</v>
      </c>
      <c r="U45" s="64">
        <f t="shared" si="168"/>
        <v>1.4049013090403684</v>
      </c>
      <c r="V45" s="63">
        <f t="shared" si="179"/>
        <v>1.4000714267493644</v>
      </c>
      <c r="W45" s="63">
        <f t="shared" si="179"/>
        <v>1.1220359354223912E-2</v>
      </c>
      <c r="X45" s="66">
        <f t="shared" si="179"/>
        <v>2.0723066130227732</v>
      </c>
      <c r="Y45" s="66">
        <f t="shared" si="179"/>
        <v>0.65053823869161487</v>
      </c>
      <c r="Z45" s="66">
        <f t="shared" si="179"/>
        <v>1.7677669529663689</v>
      </c>
      <c r="AA45" s="66">
        <f t="shared" si="179"/>
        <v>1.1172287142747539</v>
      </c>
      <c r="AB45" s="63">
        <f t="shared" si="179"/>
        <v>0</v>
      </c>
      <c r="AC45" s="66">
        <f t="shared" si="179"/>
        <v>0</v>
      </c>
      <c r="AD45" s="66">
        <f t="shared" si="179"/>
        <v>0.77579128590999302</v>
      </c>
      <c r="AE45" s="66">
        <f t="shared" si="179"/>
        <v>0</v>
      </c>
      <c r="AF45" s="66">
        <f t="shared" si="179"/>
        <v>0.57543131949051296</v>
      </c>
      <c r="AG45" s="66">
        <f t="shared" si="179"/>
        <v>1.0601640134640025</v>
      </c>
      <c r="AH45" s="66">
        <f t="shared" si="179"/>
        <v>2.3967842882822041</v>
      </c>
      <c r="AI45" s="66">
        <f t="shared" si="179"/>
        <v>0.32541611236629969</v>
      </c>
      <c r="AJ45" s="66">
        <f t="shared" si="179"/>
        <v>3.7701110347633464</v>
      </c>
      <c r="AK45" s="66">
        <f t="shared" si="179"/>
        <v>0</v>
      </c>
      <c r="AL45" s="66">
        <f t="shared" si="179"/>
        <v>0</v>
      </c>
      <c r="AM45" s="63" t="s">
        <v>88</v>
      </c>
      <c r="AN45" s="66">
        <f t="shared" si="177"/>
        <v>0</v>
      </c>
      <c r="AO45" s="66">
        <f t="shared" si="177"/>
        <v>3.3338035440709817</v>
      </c>
      <c r="AP45" s="66">
        <f t="shared" si="177"/>
        <v>3.3338035440709843</v>
      </c>
      <c r="AQ45" s="50" t="str">
        <f t="shared" si="177"/>
        <v xml:space="preserve"> NA</v>
      </c>
      <c r="AR45" s="50" t="str">
        <f t="shared" si="177"/>
        <v xml:space="preserve"> NA</v>
      </c>
      <c r="AS45" s="50" t="str">
        <f t="shared" si="177"/>
        <v xml:space="preserve"> NA</v>
      </c>
      <c r="AT45" s="50" t="str">
        <f t="shared" si="177"/>
        <v xml:space="preserve"> NA</v>
      </c>
      <c r="AU45" s="63">
        <f t="shared" si="179"/>
        <v>0</v>
      </c>
      <c r="AV45" s="66">
        <f t="shared" si="179"/>
        <v>1.6190426836382372</v>
      </c>
      <c r="AW45" s="66">
        <f t="shared" si="179"/>
        <v>0</v>
      </c>
      <c r="AX45" s="66">
        <f t="shared" si="179"/>
        <v>0.61379340745654798</v>
      </c>
      <c r="AY45" s="66">
        <f t="shared" si="179"/>
        <v>1.6045725609184949</v>
      </c>
      <c r="AZ45" s="66">
        <f t="shared" si="179"/>
        <v>4.3577896150585653</v>
      </c>
      <c r="BA45" s="66">
        <f t="shared" si="179"/>
        <v>0.66359364090382555</v>
      </c>
      <c r="BB45" s="66">
        <f t="shared" si="179"/>
        <v>8.320245042236353</v>
      </c>
      <c r="BC45" s="66">
        <f t="shared" si="179"/>
        <v>0</v>
      </c>
      <c r="BD45" s="66">
        <f t="shared" si="179"/>
        <v>0</v>
      </c>
      <c r="BE45" s="63">
        <f t="shared" si="179"/>
        <v>2.308082632812023</v>
      </c>
      <c r="BF45" s="66">
        <f t="shared" si="179"/>
        <v>5.3485687685205043</v>
      </c>
      <c r="BG45" s="66">
        <f t="shared" si="179"/>
        <v>7.6566514013325255</v>
      </c>
      <c r="BH45" s="66">
        <f t="shared" si="179"/>
        <v>0.68903994917377986</v>
      </c>
      <c r="BI45" s="63">
        <f t="shared" si="170"/>
        <v>0.65053823869161487</v>
      </c>
      <c r="BJ45" s="66">
        <f t="shared" si="179"/>
        <v>3.8501710482159966E-2</v>
      </c>
      <c r="BK45" s="66">
        <f t="shared" si="179"/>
        <v>5.3023466654388484E-3</v>
      </c>
      <c r="BL45" s="66">
        <f t="shared" si="179"/>
        <v>1.0787270037925889</v>
      </c>
      <c r="BM45" s="76">
        <f t="shared" si="179"/>
        <v>3.9635222486567485E-3</v>
      </c>
      <c r="BN45" s="50">
        <f t="shared" si="179"/>
        <v>4.9453902182683834E-2</v>
      </c>
      <c r="BO45" s="50">
        <f t="shared" si="179"/>
        <v>0.13147277851166184</v>
      </c>
      <c r="BP45" s="50">
        <f t="shared" si="179"/>
        <v>2.3383963656679978E-2</v>
      </c>
      <c r="BQ45" s="50">
        <f t="shared" si="179"/>
        <v>0.20034712210236871</v>
      </c>
      <c r="BR45" s="50">
        <f t="shared" si="171"/>
        <v>0.17696315844568922</v>
      </c>
      <c r="BS45" s="50">
        <f t="shared" si="171"/>
        <v>0.17696315844568897</v>
      </c>
      <c r="BT45" s="76">
        <f t="shared" si="179"/>
        <v>0</v>
      </c>
      <c r="BU45" s="50">
        <f t="shared" ref="BU45:DU45" si="183">IF(BU9="NA"," NA",IF(BU22="NA"," NA",_xlfn.STDEV.S(BU9,BU22)))</f>
        <v>0.19047560983963144</v>
      </c>
      <c r="BV45" s="50">
        <f t="shared" si="183"/>
        <v>0</v>
      </c>
      <c r="BW45" s="50">
        <f t="shared" si="183"/>
        <v>7.2210989112473228E-2</v>
      </c>
      <c r="BX45" s="50">
        <f t="shared" si="183"/>
        <v>0.18877324246083738</v>
      </c>
      <c r="BY45" s="50">
        <f t="shared" si="183"/>
        <v>0.51268113118292047</v>
      </c>
      <c r="BZ45" s="50">
        <f t="shared" si="183"/>
        <v>7.8069840106265831E-2</v>
      </c>
      <c r="CA45" s="50">
        <f t="shared" si="183"/>
        <v>0.97885235790932101</v>
      </c>
      <c r="CB45" s="50">
        <f t="shared" si="183"/>
        <v>0</v>
      </c>
      <c r="CC45" s="50">
        <f t="shared" si="183"/>
        <v>0</v>
      </c>
      <c r="CD45" s="76">
        <f t="shared" si="183"/>
        <v>0.27153913327176976</v>
      </c>
      <c r="CE45" s="50">
        <f t="shared" si="183"/>
        <v>0.62924338453128781</v>
      </c>
      <c r="CF45" s="50">
        <f t="shared" si="183"/>
        <v>0.90078251780305585</v>
      </c>
      <c r="CG45" s="50">
        <f t="shared" ref="CG45" si="184">IF(CG9="NA"," NA",IF(CG22="NA"," NA",_xlfn.STDEV.S(CG9,CG22)))</f>
        <v>8.1063523432140086E-2</v>
      </c>
      <c r="CH45" s="76">
        <f t="shared" si="183"/>
        <v>0</v>
      </c>
      <c r="CI45" s="50">
        <f t="shared" si="183"/>
        <v>0</v>
      </c>
      <c r="CJ45" s="50">
        <f t="shared" si="183"/>
        <v>0</v>
      </c>
      <c r="CK45" s="50">
        <f t="shared" si="183"/>
        <v>0</v>
      </c>
      <c r="CL45" s="50">
        <f t="shared" si="183"/>
        <v>0</v>
      </c>
      <c r="CM45" s="50">
        <f t="shared" si="183"/>
        <v>0</v>
      </c>
      <c r="CN45" s="50">
        <f t="shared" si="183"/>
        <v>0</v>
      </c>
      <c r="CO45" s="50">
        <f t="shared" si="183"/>
        <v>0</v>
      </c>
      <c r="CP45" s="50">
        <f t="shared" si="183"/>
        <v>0</v>
      </c>
      <c r="CQ45" s="50">
        <f t="shared" si="183"/>
        <v>0</v>
      </c>
      <c r="CR45" s="76">
        <f t="shared" si="183"/>
        <v>0</v>
      </c>
      <c r="CS45" s="50">
        <f t="shared" si="183"/>
        <v>0</v>
      </c>
      <c r="CT45" s="50">
        <f t="shared" si="183"/>
        <v>0</v>
      </c>
      <c r="CU45" s="76">
        <f t="shared" si="183"/>
        <v>0</v>
      </c>
      <c r="CV45" s="50">
        <f t="shared" si="183"/>
        <v>0.19047560983963063</v>
      </c>
      <c r="CW45" s="50">
        <f t="shared" si="183"/>
        <v>0</v>
      </c>
      <c r="CX45" s="50">
        <f t="shared" si="183"/>
        <v>7.2210989112473173E-2</v>
      </c>
      <c r="CY45" s="50">
        <f t="shared" si="183"/>
        <v>0.18877324246083751</v>
      </c>
      <c r="CZ45" s="50">
        <f t="shared" si="183"/>
        <v>0.51268113118292047</v>
      </c>
      <c r="DA45" s="50">
        <f t="shared" si="183"/>
        <v>7.8069840106265831E-2</v>
      </c>
      <c r="DB45" s="50">
        <f t="shared" si="183"/>
        <v>0.97885235790932101</v>
      </c>
      <c r="DC45" s="50">
        <f t="shared" si="183"/>
        <v>0</v>
      </c>
      <c r="DD45" s="50">
        <f t="shared" si="183"/>
        <v>0</v>
      </c>
      <c r="DE45" s="76">
        <f t="shared" si="183"/>
        <v>0.27153913327176982</v>
      </c>
      <c r="DF45" s="50">
        <f t="shared" si="183"/>
        <v>0.62924338453128781</v>
      </c>
      <c r="DG45" s="50">
        <f t="shared" si="183"/>
        <v>0.90078251780305585</v>
      </c>
      <c r="DH45" s="159">
        <f t="shared" si="183"/>
        <v>0</v>
      </c>
      <c r="DI45" s="160">
        <f t="shared" si="183"/>
        <v>1.2458966399678705E-2</v>
      </c>
      <c r="DJ45" s="160">
        <f t="shared" si="183"/>
        <v>0</v>
      </c>
      <c r="DK45" s="160">
        <f t="shared" si="183"/>
        <v>4.7233044052062082E-3</v>
      </c>
      <c r="DL45" s="160">
        <f t="shared" si="183"/>
        <v>1.2347614935886844E-2</v>
      </c>
      <c r="DM45" s="160">
        <f t="shared" si="183"/>
        <v>3.3534356406760814E-2</v>
      </c>
      <c r="DN45" s="160">
        <f t="shared" si="183"/>
        <v>5.1065305186904671E-3</v>
      </c>
      <c r="DO45" s="160">
        <f t="shared" si="183"/>
        <v>6.4026510521249358E-2</v>
      </c>
      <c r="DP45" s="160">
        <f t="shared" si="183"/>
        <v>0</v>
      </c>
      <c r="DQ45" s="160">
        <f t="shared" si="183"/>
        <v>0</v>
      </c>
      <c r="DR45" s="159">
        <f t="shared" si="183"/>
        <v>1.7761313065117485E-2</v>
      </c>
      <c r="DS45" s="160">
        <f t="shared" si="183"/>
        <v>4.1158666937441302E-2</v>
      </c>
      <c r="DT45" s="160">
        <f t="shared" si="183"/>
        <v>5.8919980002558908E-2</v>
      </c>
      <c r="DU45" s="160">
        <f t="shared" si="183"/>
        <v>5.302346665438858E-3</v>
      </c>
      <c r="DV45" s="248">
        <f t="shared" si="182"/>
        <v>0</v>
      </c>
      <c r="DW45" s="75">
        <f t="shared" si="182"/>
        <v>1.3200422769655241E-3</v>
      </c>
      <c r="DX45" s="50">
        <f t="shared" si="182"/>
        <v>0.2438007780024706</v>
      </c>
      <c r="DY45" s="160">
        <f t="shared" si="182"/>
        <v>1.0523535186635556E-4</v>
      </c>
      <c r="DZ45" s="161">
        <f t="shared" si="182"/>
        <v>2.3670027506262899E-2</v>
      </c>
    </row>
    <row r="46" spans="1:130" s="95" customFormat="1">
      <c r="A46" s="62"/>
      <c r="B46" s="62"/>
      <c r="C46" s="63">
        <f t="shared" si="175"/>
        <v>16.98611111111677</v>
      </c>
      <c r="D46" s="66">
        <f t="shared" si="176"/>
        <v>0</v>
      </c>
      <c r="E46" s="63">
        <f t="shared" si="179"/>
        <v>0</v>
      </c>
      <c r="F46" s="66">
        <f t="shared" si="179"/>
        <v>0</v>
      </c>
      <c r="G46" s="66">
        <f t="shared" si="179"/>
        <v>9.335326988569946E-17</v>
      </c>
      <c r="H46" s="63">
        <f t="shared" si="179"/>
        <v>2.1390168887322673E-14</v>
      </c>
      <c r="I46" s="66">
        <f t="shared" si="179"/>
        <v>0</v>
      </c>
      <c r="J46" s="66">
        <f t="shared" si="179"/>
        <v>0</v>
      </c>
      <c r="K46" s="66">
        <f t="shared" si="179"/>
        <v>2.0097183471152322E-14</v>
      </c>
      <c r="L46" s="66">
        <f t="shared" si="179"/>
        <v>1.3203721447146771E-14</v>
      </c>
      <c r="M46" s="63">
        <f t="shared" si="179"/>
        <v>7.0710678118653244E-3</v>
      </c>
      <c r="N46" s="66">
        <f t="shared" si="179"/>
        <v>0</v>
      </c>
      <c r="O46" s="66">
        <f t="shared" si="179"/>
        <v>0</v>
      </c>
      <c r="P46" s="66">
        <f t="shared" si="179"/>
        <v>0</v>
      </c>
      <c r="Q46" s="66">
        <f t="shared" si="179"/>
        <v>0</v>
      </c>
      <c r="R46" s="66">
        <f t="shared" si="179"/>
        <v>2.12132034355966E-2</v>
      </c>
      <c r="S46" s="63">
        <f t="shared" si="168"/>
        <v>8.1319897780848631E-3</v>
      </c>
      <c r="T46" s="66">
        <f t="shared" si="168"/>
        <v>0</v>
      </c>
      <c r="U46" s="64">
        <f t="shared" si="168"/>
        <v>0.1593494507587607</v>
      </c>
      <c r="V46" s="63">
        <f t="shared" si="179"/>
        <v>1.435426765808691</v>
      </c>
      <c r="W46" s="63" t="str">
        <f t="shared" si="179"/>
        <v xml:space="preserve"> NA</v>
      </c>
      <c r="X46" s="66" t="str">
        <f t="shared" si="179"/>
        <v xml:space="preserve"> NA</v>
      </c>
      <c r="Y46" s="66" t="str">
        <f t="shared" si="179"/>
        <v xml:space="preserve"> NA</v>
      </c>
      <c r="Z46" s="66" t="str">
        <f t="shared" si="179"/>
        <v xml:space="preserve"> NA</v>
      </c>
      <c r="AA46" s="66" t="str">
        <f t="shared" si="179"/>
        <v xml:space="preserve"> NA</v>
      </c>
      <c r="AB46" s="63">
        <f t="shared" si="179"/>
        <v>0</v>
      </c>
      <c r="AC46" s="66">
        <f t="shared" si="179"/>
        <v>0</v>
      </c>
      <c r="AD46" s="66">
        <f t="shared" si="179"/>
        <v>0.31213068676096906</v>
      </c>
      <c r="AE46" s="66">
        <f t="shared" si="179"/>
        <v>0</v>
      </c>
      <c r="AF46" s="66">
        <f t="shared" si="179"/>
        <v>0.1583468654761207</v>
      </c>
      <c r="AG46" s="66">
        <f t="shared" si="179"/>
        <v>0.99623914333876917</v>
      </c>
      <c r="AH46" s="66">
        <f t="shared" si="179"/>
        <v>0.89928751364456683</v>
      </c>
      <c r="AI46" s="66">
        <f t="shared" si="179"/>
        <v>0.72089812101879891</v>
      </c>
      <c r="AJ46" s="66">
        <f t="shared" si="179"/>
        <v>1.3032914495216055</v>
      </c>
      <c r="AK46" s="66">
        <f t="shared" si="179"/>
        <v>0</v>
      </c>
      <c r="AL46" s="66">
        <f t="shared" si="179"/>
        <v>0</v>
      </c>
      <c r="AM46" s="63">
        <f>IF(AM10="NA"," NA",IF(AM23="NA"," NA",_xlfn.STDEV.S(AM10,AM23)))</f>
        <v>140.19490014878667</v>
      </c>
      <c r="AN46" s="66">
        <f t="shared" si="177"/>
        <v>1.2140178773046663E-4</v>
      </c>
      <c r="AO46" s="66">
        <f t="shared" si="177"/>
        <v>5.1684392849537</v>
      </c>
      <c r="AP46" s="66">
        <f t="shared" si="177"/>
        <v>5.1685606867414231</v>
      </c>
      <c r="AQ46" s="50">
        <f t="shared" si="177"/>
        <v>7.7348910426854683E-2</v>
      </c>
      <c r="AR46" s="50">
        <f t="shared" si="177"/>
        <v>7.7149802080753343E-7</v>
      </c>
      <c r="AS46" s="50">
        <f t="shared" si="177"/>
        <v>2.7483851552172058E-2</v>
      </c>
      <c r="AT46" s="50">
        <f t="shared" si="177"/>
        <v>4.986583037270334E-2</v>
      </c>
      <c r="AU46" s="63">
        <f t="shared" si="179"/>
        <v>0</v>
      </c>
      <c r="AV46" s="66">
        <f t="shared" si="179"/>
        <v>0.65140317237071621</v>
      </c>
      <c r="AW46" s="66">
        <f t="shared" si="179"/>
        <v>0</v>
      </c>
      <c r="AX46" s="66">
        <f t="shared" si="179"/>
        <v>0.16890332317452852</v>
      </c>
      <c r="AY46" s="66">
        <f t="shared" si="179"/>
        <v>1.5078214061343551</v>
      </c>
      <c r="AZ46" s="66">
        <f t="shared" si="179"/>
        <v>1.6350682066264848</v>
      </c>
      <c r="BA46" s="66">
        <f t="shared" si="179"/>
        <v>1.4700667565873522</v>
      </c>
      <c r="BB46" s="66">
        <f t="shared" si="179"/>
        <v>2.876229405840784</v>
      </c>
      <c r="BC46" s="66">
        <f t="shared" si="179"/>
        <v>0</v>
      </c>
      <c r="BD46" s="66">
        <f t="shared" si="179"/>
        <v>0</v>
      </c>
      <c r="BE46" s="63">
        <f t="shared" si="179"/>
        <v>1.5678236403328814</v>
      </c>
      <c r="BF46" s="66">
        <f t="shared" si="179"/>
        <v>2.9739862895863096</v>
      </c>
      <c r="BG46" s="66">
        <f t="shared" si="179"/>
        <v>1.4061626492534223</v>
      </c>
      <c r="BH46" s="66">
        <f t="shared" si="179"/>
        <v>0.91642046796216781</v>
      </c>
      <c r="BI46" s="63" t="str">
        <f t="shared" si="170"/>
        <v xml:space="preserve"> NA</v>
      </c>
      <c r="BJ46" s="66" t="str">
        <f t="shared" si="179"/>
        <v xml:space="preserve"> NA</v>
      </c>
      <c r="BK46" s="66">
        <f t="shared" si="179"/>
        <v>7.0521005614634143E-3</v>
      </c>
      <c r="BL46" s="66" t="str">
        <f t="shared" si="179"/>
        <v xml:space="preserve"> NA</v>
      </c>
      <c r="BM46" s="76">
        <f t="shared" si="179"/>
        <v>1.2324767648686378E-2</v>
      </c>
      <c r="BN46" s="50">
        <f t="shared" si="179"/>
        <v>3.4064074073896645E-2</v>
      </c>
      <c r="BO46" s="50">
        <f t="shared" si="179"/>
        <v>2.5206651372869766E-2</v>
      </c>
      <c r="BP46" s="50">
        <f t="shared" si="179"/>
        <v>3.3752937731334545E-2</v>
      </c>
      <c r="BQ46" s="50">
        <f t="shared" si="179"/>
        <v>8.069889552941463E-2</v>
      </c>
      <c r="BR46" s="50">
        <f t="shared" si="171"/>
        <v>4.6945957798080036E-2</v>
      </c>
      <c r="BS46" s="50">
        <f t="shared" si="171"/>
        <v>4.6945957798079925E-2</v>
      </c>
      <c r="BT46" s="76">
        <f t="shared" ref="BT46:DU49" si="185">IF(BT10="NA"," NA",IF(BT23="NA"," NA",_xlfn.STDEV.S(BT10,BT23)))</f>
        <v>0</v>
      </c>
      <c r="BU46" s="50">
        <f t="shared" si="185"/>
        <v>7.1878970744297013E-2</v>
      </c>
      <c r="BV46" s="50">
        <f t="shared" si="185"/>
        <v>0</v>
      </c>
      <c r="BW46" s="50">
        <f t="shared" si="185"/>
        <v>1.8637608074415755E-2</v>
      </c>
      <c r="BX46" s="50">
        <f t="shared" si="185"/>
        <v>0.16638029309055316</v>
      </c>
      <c r="BY46" s="50">
        <f t="shared" si="185"/>
        <v>0.18042131935174327</v>
      </c>
      <c r="BZ46" s="50">
        <f t="shared" si="185"/>
        <v>0.16221426279571616</v>
      </c>
      <c r="CA46" s="50">
        <f t="shared" si="185"/>
        <v>0.31737703788562477</v>
      </c>
      <c r="CB46" s="50">
        <f t="shared" si="185"/>
        <v>0</v>
      </c>
      <c r="CC46" s="50">
        <f t="shared" si="185"/>
        <v>0</v>
      </c>
      <c r="CD46" s="76">
        <f t="shared" si="185"/>
        <v>0.17300122927797229</v>
      </c>
      <c r="CE46" s="50">
        <f t="shared" si="185"/>
        <v>0.32816400436788107</v>
      </c>
      <c r="CF46" s="50">
        <f t="shared" si="185"/>
        <v>0.15516277508990625</v>
      </c>
      <c r="CG46" s="50">
        <f t="shared" ref="CG46" si="186">IF(CG10="NA"," NA",IF(CG23="NA"," NA",_xlfn.STDEV.S(CG10,CG23)))</f>
        <v>0.10112225853367589</v>
      </c>
      <c r="CH46" s="76">
        <f t="shared" si="185"/>
        <v>0</v>
      </c>
      <c r="CI46" s="50">
        <f t="shared" si="185"/>
        <v>0</v>
      </c>
      <c r="CJ46" s="50">
        <f t="shared" si="185"/>
        <v>0</v>
      </c>
      <c r="CK46" s="50">
        <f t="shared" si="185"/>
        <v>0</v>
      </c>
      <c r="CL46" s="50">
        <f t="shared" si="185"/>
        <v>0</v>
      </c>
      <c r="CM46" s="50">
        <f t="shared" si="185"/>
        <v>0</v>
      </c>
      <c r="CN46" s="50">
        <f t="shared" si="185"/>
        <v>0</v>
      </c>
      <c r="CO46" s="50">
        <f t="shared" si="185"/>
        <v>0</v>
      </c>
      <c r="CP46" s="50">
        <f t="shared" si="185"/>
        <v>0</v>
      </c>
      <c r="CQ46" s="50">
        <f t="shared" si="185"/>
        <v>0</v>
      </c>
      <c r="CR46" s="76">
        <f t="shared" si="185"/>
        <v>0</v>
      </c>
      <c r="CS46" s="50">
        <f t="shared" si="185"/>
        <v>0</v>
      </c>
      <c r="CT46" s="50">
        <f t="shared" si="185"/>
        <v>0</v>
      </c>
      <c r="CU46" s="76">
        <f t="shared" si="185"/>
        <v>0</v>
      </c>
      <c r="CV46" s="50">
        <f t="shared" si="185"/>
        <v>7.1878970744297013E-2</v>
      </c>
      <c r="CW46" s="50">
        <f t="shared" si="185"/>
        <v>0</v>
      </c>
      <c r="CX46" s="50">
        <f t="shared" si="185"/>
        <v>1.8637608074415755E-2</v>
      </c>
      <c r="CY46" s="50">
        <f t="shared" si="185"/>
        <v>0.16638029309055349</v>
      </c>
      <c r="CZ46" s="50">
        <f t="shared" si="185"/>
        <v>0.18042131935174327</v>
      </c>
      <c r="DA46" s="50">
        <f t="shared" si="185"/>
        <v>0.16221426279571616</v>
      </c>
      <c r="DB46" s="50">
        <f t="shared" si="185"/>
        <v>0.31737703788562477</v>
      </c>
      <c r="DC46" s="50">
        <f t="shared" si="185"/>
        <v>0</v>
      </c>
      <c r="DD46" s="50">
        <f t="shared" si="185"/>
        <v>0</v>
      </c>
      <c r="DE46" s="76">
        <f t="shared" si="185"/>
        <v>0.17300122927797229</v>
      </c>
      <c r="DF46" s="50">
        <f t="shared" si="185"/>
        <v>0.32816400436788107</v>
      </c>
      <c r="DG46" s="50">
        <f t="shared" si="185"/>
        <v>0.15516277508990625</v>
      </c>
      <c r="DH46" s="159">
        <f t="shared" si="185"/>
        <v>0</v>
      </c>
      <c r="DI46" s="160">
        <f t="shared" si="185"/>
        <v>5.0127216034683729E-3</v>
      </c>
      <c r="DJ46" s="160">
        <f t="shared" si="185"/>
        <v>0</v>
      </c>
      <c r="DK46" s="160">
        <f t="shared" si="185"/>
        <v>1.299756238357279E-3</v>
      </c>
      <c r="DL46" s="160">
        <f t="shared" si="185"/>
        <v>1.1603088927544067E-2</v>
      </c>
      <c r="DM46" s="160">
        <f t="shared" si="185"/>
        <v>1.2582287084466995E-2</v>
      </c>
      <c r="DN46" s="160">
        <f t="shared" si="185"/>
        <v>1.1312556803288618E-2</v>
      </c>
      <c r="DO46" s="160">
        <f t="shared" si="185"/>
        <v>2.2133354412010649E-2</v>
      </c>
      <c r="DP46" s="160">
        <f t="shared" si="185"/>
        <v>0</v>
      </c>
      <c r="DQ46" s="160">
        <f t="shared" si="185"/>
        <v>0</v>
      </c>
      <c r="DR46" s="159">
        <f t="shared" si="185"/>
        <v>1.2064822164931778E-2</v>
      </c>
      <c r="DS46" s="160">
        <f t="shared" si="185"/>
        <v>2.28856197736538E-2</v>
      </c>
      <c r="DT46" s="160">
        <f t="shared" si="185"/>
        <v>1.0820797608722022E-2</v>
      </c>
      <c r="DU46" s="160">
        <f t="shared" si="185"/>
        <v>7.0521005614633267E-3</v>
      </c>
      <c r="DV46" s="248">
        <f t="shared" si="182"/>
        <v>1.5072887603364239E-14</v>
      </c>
      <c r="DW46" s="75" t="str">
        <f t="shared" si="182"/>
        <v xml:space="preserve"> NA</v>
      </c>
      <c r="DX46" s="50" t="str">
        <f t="shared" si="182"/>
        <v xml:space="preserve"> NA</v>
      </c>
      <c r="DY46" s="160" t="str">
        <f t="shared" si="182"/>
        <v xml:space="preserve"> NA</v>
      </c>
      <c r="DZ46" s="161" t="str">
        <f t="shared" si="182"/>
        <v xml:space="preserve"> NA</v>
      </c>
    </row>
    <row r="47" spans="1:130" s="95" customFormat="1">
      <c r="A47" s="60"/>
      <c r="B47" s="60"/>
      <c r="C47" s="63">
        <f t="shared" si="175"/>
        <v>20.965277777781004</v>
      </c>
      <c r="D47" s="66">
        <f t="shared" si="176"/>
        <v>7.5364438016821196E-15</v>
      </c>
      <c r="E47" s="63">
        <f t="shared" ref="E47:BT50" si="187">IF(E11="NA"," NA",IF(E24="NA"," NA",_xlfn.STDEV.S(E11,E24)))</f>
        <v>0</v>
      </c>
      <c r="F47" s="66">
        <f t="shared" si="187"/>
        <v>0</v>
      </c>
      <c r="G47" s="66">
        <f t="shared" si="187"/>
        <v>1.3738309013483032E-16</v>
      </c>
      <c r="H47" s="63">
        <f t="shared" si="187"/>
        <v>2.1390168887322673E-14</v>
      </c>
      <c r="I47" s="66">
        <f t="shared" si="187"/>
        <v>0</v>
      </c>
      <c r="J47" s="66">
        <f t="shared" si="187"/>
        <v>0</v>
      </c>
      <c r="K47" s="66">
        <f t="shared" si="187"/>
        <v>2.8916994303251375E-14</v>
      </c>
      <c r="L47" s="66">
        <f t="shared" si="187"/>
        <v>2.0097183471152322E-14</v>
      </c>
      <c r="M47" s="63">
        <f t="shared" si="187"/>
        <v>2.12132034355966E-2</v>
      </c>
      <c r="N47" s="66">
        <f t="shared" si="187"/>
        <v>0</v>
      </c>
      <c r="O47" s="66">
        <f t="shared" si="187"/>
        <v>0</v>
      </c>
      <c r="P47" s="66">
        <f t="shared" si="187"/>
        <v>0</v>
      </c>
      <c r="Q47" s="66">
        <f t="shared" si="187"/>
        <v>0</v>
      </c>
      <c r="R47" s="66">
        <f t="shared" si="187"/>
        <v>4.9497474683058526E-2</v>
      </c>
      <c r="S47" s="63">
        <f t="shared" si="168"/>
        <v>1.2689707912387675E-4</v>
      </c>
      <c r="T47" s="66">
        <f t="shared" si="168"/>
        <v>2.3898437090739062E-14</v>
      </c>
      <c r="U47" s="64">
        <f t="shared" si="168"/>
        <v>0.31360630736668649</v>
      </c>
      <c r="V47" s="63">
        <f t="shared" si="187"/>
        <v>2.8284271247461298E-2</v>
      </c>
      <c r="W47" s="63">
        <f t="shared" si="187"/>
        <v>15.405309306214887</v>
      </c>
      <c r="X47" s="66">
        <f t="shared" si="187"/>
        <v>13.851426699266986</v>
      </c>
      <c r="Y47" s="66">
        <f t="shared" si="187"/>
        <v>28.779245994292403</v>
      </c>
      <c r="Z47" s="66">
        <f t="shared" si="187"/>
        <v>14.707821048680179</v>
      </c>
      <c r="AA47" s="66">
        <f t="shared" si="187"/>
        <v>43.487067042972683</v>
      </c>
      <c r="AB47" s="63">
        <f t="shared" si="187"/>
        <v>0</v>
      </c>
      <c r="AC47" s="66">
        <f t="shared" si="187"/>
        <v>0</v>
      </c>
      <c r="AD47" s="66">
        <f t="shared" si="187"/>
        <v>1.8346388445267525</v>
      </c>
      <c r="AE47" s="66">
        <f t="shared" si="187"/>
        <v>0</v>
      </c>
      <c r="AF47" s="66">
        <f t="shared" si="187"/>
        <v>2.0712060911940129</v>
      </c>
      <c r="AG47" s="66">
        <f t="shared" si="187"/>
        <v>1.9957085675173516</v>
      </c>
      <c r="AH47" s="66">
        <f t="shared" si="187"/>
        <v>0.90553791164491548</v>
      </c>
      <c r="AI47" s="66">
        <f t="shared" si="187"/>
        <v>1.1411693382846329</v>
      </c>
      <c r="AJ47" s="66">
        <f t="shared" si="187"/>
        <v>0.52492453062041833</v>
      </c>
      <c r="AK47" s="66">
        <f t="shared" si="187"/>
        <v>0</v>
      </c>
      <c r="AL47" s="66">
        <f t="shared" si="187"/>
        <v>0</v>
      </c>
      <c r="AM47" s="63">
        <f>IF(AM11="NA"," NA",IF(AM24="NA"," NA",_xlfn.STDEV.S(AM11,AM24)))</f>
        <v>40.055685756796152</v>
      </c>
      <c r="AN47" s="66">
        <f t="shared" si="177"/>
        <v>0</v>
      </c>
      <c r="AO47" s="66">
        <f t="shared" si="177"/>
        <v>5.5645123181797285</v>
      </c>
      <c r="AP47" s="66">
        <f t="shared" si="177"/>
        <v>5.5645123181797231</v>
      </c>
      <c r="AQ47" s="50">
        <f t="shared" si="177"/>
        <v>1.6777250578772152E-2</v>
      </c>
      <c r="AR47" s="50">
        <f t="shared" si="177"/>
        <v>0</v>
      </c>
      <c r="AS47" s="50">
        <f t="shared" si="177"/>
        <v>3.9572925106032865E-2</v>
      </c>
      <c r="AT47" s="50">
        <f t="shared" si="177"/>
        <v>2.2795674527260675E-2</v>
      </c>
      <c r="AU47" s="63">
        <f t="shared" si="187"/>
        <v>0</v>
      </c>
      <c r="AV47" s="66">
        <f t="shared" si="187"/>
        <v>3.8288115016210127</v>
      </c>
      <c r="AW47" s="66">
        <f t="shared" si="187"/>
        <v>0</v>
      </c>
      <c r="AX47" s="66">
        <f t="shared" si="187"/>
        <v>2.2092864972736108</v>
      </c>
      <c r="AY47" s="66">
        <f t="shared" si="187"/>
        <v>3.0205318859722081</v>
      </c>
      <c r="AZ47" s="66">
        <f t="shared" si="187"/>
        <v>1.6464325666271189</v>
      </c>
      <c r="BA47" s="66">
        <f t="shared" si="187"/>
        <v>2.3270904153255261</v>
      </c>
      <c r="BB47" s="66">
        <f t="shared" si="187"/>
        <v>1.1584541365416059</v>
      </c>
      <c r="BC47" s="66">
        <f t="shared" si="187"/>
        <v>0</v>
      </c>
      <c r="BD47" s="66">
        <f t="shared" si="187"/>
        <v>0</v>
      </c>
      <c r="BE47" s="63">
        <f t="shared" si="187"/>
        <v>3.3907063980057965</v>
      </c>
      <c r="BF47" s="66">
        <f t="shared" si="187"/>
        <v>6.8762509498729063</v>
      </c>
      <c r="BG47" s="66">
        <f t="shared" si="187"/>
        <v>3.4855445518671444</v>
      </c>
      <c r="BH47" s="66">
        <f t="shared" si="187"/>
        <v>7.2195178996268279</v>
      </c>
      <c r="BI47" s="63">
        <f t="shared" si="170"/>
        <v>28.779245994292484</v>
      </c>
      <c r="BJ47" s="66">
        <f t="shared" si="187"/>
        <v>35.998763893919303</v>
      </c>
      <c r="BK47" s="66">
        <f t="shared" si="187"/>
        <v>5.5556120812826695E-2</v>
      </c>
      <c r="BL47" s="66">
        <f t="shared" si="187"/>
        <v>7.4883031490533636</v>
      </c>
      <c r="BM47" s="76">
        <f t="shared" si="187"/>
        <v>3.8382592069626666E-2</v>
      </c>
      <c r="BN47" s="50">
        <f t="shared" si="187"/>
        <v>6.4631312261533055E-2</v>
      </c>
      <c r="BO47" s="50">
        <f t="shared" si="187"/>
        <v>5.4618796023534278E-3</v>
      </c>
      <c r="BP47" s="50">
        <f t="shared" si="187"/>
        <v>6.8285983765500408E-2</v>
      </c>
      <c r="BQ47" s="50">
        <f t="shared" si="187"/>
        <v>4.0189800168012532E-2</v>
      </c>
      <c r="BR47" s="50">
        <f t="shared" si="171"/>
        <v>0.10847578393351291</v>
      </c>
      <c r="BS47" s="50">
        <f t="shared" si="171"/>
        <v>0.10847578393351291</v>
      </c>
      <c r="BT47" s="76">
        <f t="shared" si="187"/>
        <v>0</v>
      </c>
      <c r="BU47" s="50">
        <f t="shared" si="185"/>
        <v>0.3207381362616411</v>
      </c>
      <c r="BV47" s="50">
        <f t="shared" si="185"/>
        <v>0</v>
      </c>
      <c r="BW47" s="50">
        <f t="shared" si="185"/>
        <v>0.18507112019057118</v>
      </c>
      <c r="BX47" s="50">
        <f t="shared" si="185"/>
        <v>0.2530288490868311</v>
      </c>
      <c r="BY47" s="50">
        <f t="shared" si="185"/>
        <v>0.13792105270182992</v>
      </c>
      <c r="BZ47" s="50">
        <f t="shared" si="185"/>
        <v>0.19493951123157754</v>
      </c>
      <c r="CA47" s="50">
        <f t="shared" si="185"/>
        <v>9.7043278453807544E-2</v>
      </c>
      <c r="CB47" s="50">
        <f t="shared" si="185"/>
        <v>0</v>
      </c>
      <c r="CC47" s="50">
        <f t="shared" si="185"/>
        <v>0</v>
      </c>
      <c r="CD47" s="76">
        <f t="shared" si="185"/>
        <v>0.284038232293847</v>
      </c>
      <c r="CE47" s="50">
        <f t="shared" si="185"/>
        <v>0.57602102197922977</v>
      </c>
      <c r="CF47" s="50">
        <f t="shared" si="185"/>
        <v>0.29198278968538544</v>
      </c>
      <c r="CG47" s="50">
        <f t="shared" ref="CG47" si="188">IF(CG11="NA"," NA",IF(CG24="NA"," NA",_xlfn.STDEV.S(CG11,CG24)))</f>
        <v>0.60477636855548711</v>
      </c>
      <c r="CH47" s="76">
        <f t="shared" si="185"/>
        <v>3.1401849173675502E-15</v>
      </c>
      <c r="CI47" s="50">
        <f t="shared" si="185"/>
        <v>4.0943002132167226E-15</v>
      </c>
      <c r="CJ47" s="50">
        <f t="shared" si="185"/>
        <v>0</v>
      </c>
      <c r="CK47" s="50">
        <f t="shared" si="185"/>
        <v>7.0654160640769876E-16</v>
      </c>
      <c r="CL47" s="50">
        <f t="shared" si="185"/>
        <v>1.5700924586837752E-16</v>
      </c>
      <c r="CM47" s="50">
        <f t="shared" si="185"/>
        <v>3.9252311467094379E-17</v>
      </c>
      <c r="CN47" s="50">
        <f t="shared" si="185"/>
        <v>0</v>
      </c>
      <c r="CO47" s="50">
        <f t="shared" si="185"/>
        <v>0</v>
      </c>
      <c r="CP47" s="50">
        <f t="shared" si="185"/>
        <v>0</v>
      </c>
      <c r="CQ47" s="50">
        <f t="shared" si="185"/>
        <v>0</v>
      </c>
      <c r="CR47" s="76">
        <f t="shared" si="185"/>
        <v>9.4205547521026495E-16</v>
      </c>
      <c r="CS47" s="50">
        <f t="shared" si="185"/>
        <v>9.4205547521026495E-16</v>
      </c>
      <c r="CT47" s="50">
        <f t="shared" si="185"/>
        <v>0</v>
      </c>
      <c r="CU47" s="76">
        <f t="shared" si="185"/>
        <v>3.1401849173675502E-15</v>
      </c>
      <c r="CV47" s="50">
        <f t="shared" si="185"/>
        <v>0.32073813626164527</v>
      </c>
      <c r="CW47" s="50">
        <f t="shared" si="185"/>
        <v>0</v>
      </c>
      <c r="CX47" s="50">
        <f t="shared" si="185"/>
        <v>0.18507112019057215</v>
      </c>
      <c r="CY47" s="50">
        <f t="shared" si="185"/>
        <v>0.2530288490868311</v>
      </c>
      <c r="CZ47" s="50">
        <f t="shared" si="185"/>
        <v>0.13792105270182992</v>
      </c>
      <c r="DA47" s="50">
        <f t="shared" si="185"/>
        <v>0.19493951123157754</v>
      </c>
      <c r="DB47" s="50">
        <f t="shared" si="185"/>
        <v>9.7043278453807544E-2</v>
      </c>
      <c r="DC47" s="50">
        <f t="shared" si="185"/>
        <v>0</v>
      </c>
      <c r="DD47" s="50">
        <f t="shared" si="185"/>
        <v>0</v>
      </c>
      <c r="DE47" s="76">
        <f t="shared" si="185"/>
        <v>0.28403823229384789</v>
      </c>
      <c r="DF47" s="50">
        <f t="shared" si="185"/>
        <v>0.57602102197923288</v>
      </c>
      <c r="DG47" s="50">
        <f t="shared" si="185"/>
        <v>0.29198278968538544</v>
      </c>
      <c r="DH47" s="159">
        <f t="shared" si="185"/>
        <v>2.7755575615628914E-17</v>
      </c>
      <c r="DI47" s="160">
        <f t="shared" si="185"/>
        <v>2.9463728369534713E-2</v>
      </c>
      <c r="DJ47" s="160">
        <f t="shared" si="185"/>
        <v>0</v>
      </c>
      <c r="DK47" s="160">
        <f t="shared" si="185"/>
        <v>1.700105038302125E-2</v>
      </c>
      <c r="DL47" s="160">
        <f t="shared" si="185"/>
        <v>2.3243800584626467E-2</v>
      </c>
      <c r="DM47" s="160">
        <f t="shared" si="185"/>
        <v>1.266973887362155E-2</v>
      </c>
      <c r="DN47" s="160">
        <f t="shared" si="185"/>
        <v>1.7907583034440386E-2</v>
      </c>
      <c r="DO47" s="160">
        <f t="shared" si="185"/>
        <v>8.9146143635368286E-3</v>
      </c>
      <c r="DP47" s="160">
        <f t="shared" si="185"/>
        <v>0</v>
      </c>
      <c r="DQ47" s="160">
        <f t="shared" si="185"/>
        <v>0</v>
      </c>
      <c r="DR47" s="159">
        <f t="shared" si="185"/>
        <v>2.6092392443292041E-2</v>
      </c>
      <c r="DS47" s="160">
        <f t="shared" si="185"/>
        <v>5.2914589841269156E-2</v>
      </c>
      <c r="DT47" s="160">
        <f t="shared" si="185"/>
        <v>2.6822197397977268E-2</v>
      </c>
      <c r="DU47" s="160">
        <f t="shared" si="185"/>
        <v>5.5556120812826751E-2</v>
      </c>
      <c r="DV47" s="248">
        <f t="shared" si="182"/>
        <v>2.260933140504636E-14</v>
      </c>
      <c r="DW47" s="75">
        <f t="shared" si="182"/>
        <v>1.2904971146575446</v>
      </c>
      <c r="DX47" s="50">
        <f t="shared" si="182"/>
        <v>1.1603289381592088</v>
      </c>
      <c r="DY47" s="160">
        <f t="shared" si="182"/>
        <v>0.14448584882798887</v>
      </c>
      <c r="DZ47" s="161">
        <f t="shared" si="182"/>
        <v>0.15821194070041314</v>
      </c>
    </row>
    <row r="48" spans="1:130" s="95" customFormat="1">
      <c r="A48" s="60"/>
      <c r="B48" s="24"/>
      <c r="C48" s="63">
        <f t="shared" si="175"/>
        <v>24.246527777781012</v>
      </c>
      <c r="D48" s="66">
        <f t="shared" si="176"/>
        <v>7.5364438016821196E-15</v>
      </c>
      <c r="E48" s="63">
        <f t="shared" si="187"/>
        <v>0</v>
      </c>
      <c r="F48" s="66">
        <f t="shared" si="187"/>
        <v>0</v>
      </c>
      <c r="G48" s="66">
        <f t="shared" si="187"/>
        <v>0</v>
      </c>
      <c r="H48" s="63">
        <f t="shared" si="187"/>
        <v>0</v>
      </c>
      <c r="I48" s="66">
        <f t="shared" si="187"/>
        <v>0</v>
      </c>
      <c r="J48" s="66">
        <f t="shared" si="187"/>
        <v>0</v>
      </c>
      <c r="K48" s="66">
        <f t="shared" si="187"/>
        <v>0</v>
      </c>
      <c r="L48" s="66">
        <f t="shared" si="187"/>
        <v>0</v>
      </c>
      <c r="M48" s="63">
        <f t="shared" si="187"/>
        <v>9.8994949366117052E-2</v>
      </c>
      <c r="N48" s="66">
        <f t="shared" si="187"/>
        <v>0</v>
      </c>
      <c r="O48" s="66">
        <f t="shared" si="187"/>
        <v>0</v>
      </c>
      <c r="P48" s="66">
        <f t="shared" si="187"/>
        <v>0</v>
      </c>
      <c r="Q48" s="66">
        <f t="shared" si="187"/>
        <v>0</v>
      </c>
      <c r="R48" s="66">
        <f t="shared" si="187"/>
        <v>7.0710678118655126E-2</v>
      </c>
      <c r="S48" s="63">
        <f t="shared" si="168"/>
        <v>8.7729766013715706E-3</v>
      </c>
      <c r="T48" s="66">
        <f t="shared" si="168"/>
        <v>3.3937249765157416E-14</v>
      </c>
      <c r="U48" s="64">
        <f t="shared" si="168"/>
        <v>0.59815103976008022</v>
      </c>
      <c r="V48" s="63">
        <f t="shared" si="187"/>
        <v>1.2020815280171291</v>
      </c>
      <c r="W48" s="63" t="str">
        <f t="shared" si="187"/>
        <v xml:space="preserve"> NA</v>
      </c>
      <c r="X48" s="66" t="str">
        <f t="shared" si="187"/>
        <v xml:space="preserve"> NA</v>
      </c>
      <c r="Y48" s="66" t="str">
        <f t="shared" si="187"/>
        <v xml:space="preserve"> NA</v>
      </c>
      <c r="Z48" s="66" t="str">
        <f t="shared" si="187"/>
        <v xml:space="preserve"> NA</v>
      </c>
      <c r="AA48" s="66" t="str">
        <f t="shared" si="187"/>
        <v xml:space="preserve"> NA</v>
      </c>
      <c r="AB48" s="63">
        <f t="shared" si="187"/>
        <v>0</v>
      </c>
      <c r="AC48" s="66">
        <f t="shared" si="187"/>
        <v>3.75672512833982</v>
      </c>
      <c r="AD48" s="66">
        <f t="shared" si="187"/>
        <v>1.7199362196842229</v>
      </c>
      <c r="AE48" s="66">
        <f t="shared" si="187"/>
        <v>0</v>
      </c>
      <c r="AF48" s="66">
        <f t="shared" si="187"/>
        <v>0.27997732508328244</v>
      </c>
      <c r="AG48" s="66">
        <f t="shared" si="187"/>
        <v>1.1146340292352916</v>
      </c>
      <c r="AH48" s="66">
        <f t="shared" si="187"/>
        <v>1.1297144789757689</v>
      </c>
      <c r="AI48" s="66">
        <f t="shared" si="187"/>
        <v>0.67813900853138698</v>
      </c>
      <c r="AJ48" s="66">
        <f t="shared" si="187"/>
        <v>1.503852637882537</v>
      </c>
      <c r="AK48" s="66">
        <f t="shared" si="187"/>
        <v>0</v>
      </c>
      <c r="AL48" s="66">
        <f t="shared" si="187"/>
        <v>0</v>
      </c>
      <c r="AM48" s="63">
        <f>IF(AM12="NA"," NA",IF(AM25="NA"," NA",_xlfn.STDEV.S(AM12,AM25)))</f>
        <v>287.06574792370634</v>
      </c>
      <c r="AN48" s="66">
        <f t="shared" si="177"/>
        <v>0</v>
      </c>
      <c r="AO48" s="66">
        <f t="shared" si="177"/>
        <v>2.2841070469323044</v>
      </c>
      <c r="AP48" s="66">
        <f t="shared" si="177"/>
        <v>2.2841070469323097</v>
      </c>
      <c r="AQ48" s="50">
        <f t="shared" si="177"/>
        <v>0.14581117354854739</v>
      </c>
      <c r="AR48" s="50">
        <f t="shared" si="177"/>
        <v>0</v>
      </c>
      <c r="AS48" s="50">
        <f t="shared" si="177"/>
        <v>0.11179689083276149</v>
      </c>
      <c r="AT48" s="50">
        <f t="shared" si="177"/>
        <v>3.4014282715786194E-2</v>
      </c>
      <c r="AU48" s="63">
        <f t="shared" si="187"/>
        <v>4.0071734702291408</v>
      </c>
      <c r="AV48" s="66">
        <f t="shared" si="187"/>
        <v>3.5894321106453151</v>
      </c>
      <c r="AW48" s="66">
        <f t="shared" si="187"/>
        <v>0</v>
      </c>
      <c r="AX48" s="66">
        <f t="shared" si="187"/>
        <v>0.29864248008883509</v>
      </c>
      <c r="AY48" s="66">
        <f t="shared" si="187"/>
        <v>1.6870136658696351</v>
      </c>
      <c r="AZ48" s="66">
        <f t="shared" si="187"/>
        <v>2.054026325410498</v>
      </c>
      <c r="BA48" s="66">
        <f t="shared" si="187"/>
        <v>1.3828717036718501</v>
      </c>
      <c r="BB48" s="66">
        <f t="shared" si="187"/>
        <v>3.3188472008442149</v>
      </c>
      <c r="BC48" s="66">
        <f t="shared" si="187"/>
        <v>0</v>
      </c>
      <c r="BD48" s="66">
        <f t="shared" si="187"/>
        <v>0</v>
      </c>
      <c r="BE48" s="63">
        <f t="shared" si="187"/>
        <v>2.1037069741965984</v>
      </c>
      <c r="BF48" s="66">
        <f t="shared" si="187"/>
        <v>4.0396824713689545</v>
      </c>
      <c r="BG48" s="66">
        <f t="shared" si="187"/>
        <v>1.9359754971723531</v>
      </c>
      <c r="BH48" s="66">
        <f t="shared" si="187"/>
        <v>9.7003125550710632</v>
      </c>
      <c r="BI48" s="63" t="str">
        <f t="shared" si="170"/>
        <v xml:space="preserve"> NA</v>
      </c>
      <c r="BJ48" s="66" t="str">
        <f t="shared" si="187"/>
        <v xml:space="preserve"> NA</v>
      </c>
      <c r="BK48" s="66">
        <f t="shared" si="187"/>
        <v>7.464649907711525E-2</v>
      </c>
      <c r="BL48" s="66" t="str">
        <f t="shared" si="187"/>
        <v xml:space="preserve"> NA</v>
      </c>
      <c r="BM48" s="76">
        <f t="shared" si="187"/>
        <v>3.5391174680841839E-3</v>
      </c>
      <c r="BN48" s="50">
        <f t="shared" si="187"/>
        <v>3.9307333552266656E-2</v>
      </c>
      <c r="BO48" s="50">
        <f t="shared" si="187"/>
        <v>3.5555406164411621E-2</v>
      </c>
      <c r="BP48" s="50">
        <f t="shared" si="187"/>
        <v>3.0421616113142595E-2</v>
      </c>
      <c r="BQ48" s="50">
        <f t="shared" si="187"/>
        <v>0.10174523836173671</v>
      </c>
      <c r="BR48" s="50">
        <f t="shared" si="171"/>
        <v>7.1323622248594162E-2</v>
      </c>
      <c r="BS48" s="50">
        <f t="shared" si="171"/>
        <v>7.1323622248593926E-2</v>
      </c>
      <c r="BT48" s="76">
        <f t="shared" si="187"/>
        <v>0.40707793983280166</v>
      </c>
      <c r="BU48" s="50">
        <f t="shared" si="185"/>
        <v>0.3646407223512757</v>
      </c>
      <c r="BV48" s="50">
        <f t="shared" si="185"/>
        <v>0</v>
      </c>
      <c r="BW48" s="50">
        <f t="shared" si="185"/>
        <v>3.0338283691565795E-2</v>
      </c>
      <c r="BX48" s="50">
        <f t="shared" si="185"/>
        <v>0.17137916605659823</v>
      </c>
      <c r="BY48" s="50">
        <f t="shared" si="185"/>
        <v>0.20866299178773576</v>
      </c>
      <c r="BZ48" s="50">
        <f t="shared" si="185"/>
        <v>0.14048220481745843</v>
      </c>
      <c r="CA48" s="50">
        <f t="shared" si="185"/>
        <v>0.33715273151433128</v>
      </c>
      <c r="CB48" s="50">
        <f t="shared" si="185"/>
        <v>0</v>
      </c>
      <c r="CC48" s="50">
        <f t="shared" si="185"/>
        <v>0</v>
      </c>
      <c r="CD48" s="76">
        <f t="shared" si="185"/>
        <v>0.2137099148390274</v>
      </c>
      <c r="CE48" s="50">
        <f t="shared" si="185"/>
        <v>0.41038044153590436</v>
      </c>
      <c r="CF48" s="50">
        <f t="shared" si="185"/>
        <v>0.19667052669687415</v>
      </c>
      <c r="CG48" s="50">
        <f t="shared" ref="CG48" si="189">IF(CG12="NA"," NA",IF(CG25="NA"," NA",_xlfn.STDEV.S(CG12,CG25)))</f>
        <v>0.9854285770231086</v>
      </c>
      <c r="CH48" s="76">
        <f t="shared" si="185"/>
        <v>4.7207330545682824E-15</v>
      </c>
      <c r="CI48" s="50">
        <f t="shared" si="185"/>
        <v>5.9746092726847654E-15</v>
      </c>
      <c r="CJ48" s="50">
        <f t="shared" si="185"/>
        <v>0</v>
      </c>
      <c r="CK48" s="50">
        <f t="shared" si="185"/>
        <v>1.0605390551611693E-15</v>
      </c>
      <c r="CL48" s="50">
        <f t="shared" si="185"/>
        <v>2.3551386880256624E-16</v>
      </c>
      <c r="CM48" s="50">
        <f t="shared" si="185"/>
        <v>5.887846720064156E-17</v>
      </c>
      <c r="CN48" s="50">
        <f t="shared" si="185"/>
        <v>0</v>
      </c>
      <c r="CO48" s="50">
        <f t="shared" si="185"/>
        <v>0</v>
      </c>
      <c r="CP48" s="50">
        <f t="shared" si="185"/>
        <v>0</v>
      </c>
      <c r="CQ48" s="50">
        <f t="shared" si="185"/>
        <v>0</v>
      </c>
      <c r="CR48" s="76">
        <f t="shared" si="185"/>
        <v>1.336885555457667E-15</v>
      </c>
      <c r="CS48" s="50">
        <f t="shared" si="185"/>
        <v>1.336885555457667E-15</v>
      </c>
      <c r="CT48" s="50">
        <f t="shared" si="185"/>
        <v>0</v>
      </c>
      <c r="CU48" s="76">
        <f t="shared" si="185"/>
        <v>0.4070779398327945</v>
      </c>
      <c r="CV48" s="50">
        <f t="shared" si="185"/>
        <v>0.36464072235127021</v>
      </c>
      <c r="CW48" s="50">
        <f t="shared" si="185"/>
        <v>0</v>
      </c>
      <c r="CX48" s="50">
        <f t="shared" si="185"/>
        <v>3.0338283691564737E-2</v>
      </c>
      <c r="CY48" s="50">
        <f t="shared" si="185"/>
        <v>0.171379166056598</v>
      </c>
      <c r="CZ48" s="50">
        <f t="shared" si="185"/>
        <v>0.20866299178773576</v>
      </c>
      <c r="DA48" s="50">
        <f t="shared" si="185"/>
        <v>0.14048220481745843</v>
      </c>
      <c r="DB48" s="50">
        <f t="shared" si="185"/>
        <v>0.33715273151433128</v>
      </c>
      <c r="DC48" s="50">
        <f t="shared" si="185"/>
        <v>0</v>
      </c>
      <c r="DD48" s="50">
        <f t="shared" si="185"/>
        <v>0</v>
      </c>
      <c r="DE48" s="76">
        <f t="shared" si="185"/>
        <v>0.21370991483902615</v>
      </c>
      <c r="DF48" s="50">
        <f t="shared" si="185"/>
        <v>0.41038044153589892</v>
      </c>
      <c r="DG48" s="50">
        <f t="shared" si="185"/>
        <v>0.19667052669687415</v>
      </c>
      <c r="DH48" s="159">
        <f t="shared" si="185"/>
        <v>3.0836271413844939E-2</v>
      </c>
      <c r="DI48" s="160">
        <f t="shared" si="185"/>
        <v>2.7621639943403924E-2</v>
      </c>
      <c r="DJ48" s="160">
        <f t="shared" si="185"/>
        <v>0</v>
      </c>
      <c r="DK48" s="160">
        <f t="shared" si="185"/>
        <v>2.2981337444312076E-3</v>
      </c>
      <c r="DL48" s="160">
        <f t="shared" si="185"/>
        <v>1.2982021284106443E-2</v>
      </c>
      <c r="DM48" s="160">
        <f t="shared" si="185"/>
        <v>1.5806281842327685E-2</v>
      </c>
      <c r="DN48" s="160">
        <f t="shared" si="185"/>
        <v>1.0641567554227408E-2</v>
      </c>
      <c r="DO48" s="160">
        <f t="shared" si="185"/>
        <v>2.5539416705226761E-2</v>
      </c>
      <c r="DP48" s="160">
        <f t="shared" si="185"/>
        <v>0</v>
      </c>
      <c r="DQ48" s="160">
        <f t="shared" si="185"/>
        <v>0</v>
      </c>
      <c r="DR48" s="159">
        <f t="shared" si="185"/>
        <v>1.6188587719866102E-2</v>
      </c>
      <c r="DS48" s="160">
        <f t="shared" si="185"/>
        <v>3.1086436870865507E-2</v>
      </c>
      <c r="DT48" s="160">
        <f t="shared" si="185"/>
        <v>1.4897849150999338E-2</v>
      </c>
      <c r="DU48" s="160">
        <f t="shared" si="185"/>
        <v>7.4646499077114847E-2</v>
      </c>
      <c r="DV48" s="248">
        <f t="shared" si="182"/>
        <v>0</v>
      </c>
      <c r="DW48" s="75" t="str">
        <f t="shared" si="182"/>
        <v xml:space="preserve"> NA</v>
      </c>
      <c r="DX48" s="50" t="str">
        <f t="shared" si="182"/>
        <v xml:space="preserve"> NA</v>
      </c>
      <c r="DY48" s="160" t="str">
        <f t="shared" si="182"/>
        <v xml:space="preserve"> NA</v>
      </c>
      <c r="DZ48" s="161" t="str">
        <f t="shared" si="182"/>
        <v xml:space="preserve"> NA</v>
      </c>
    </row>
    <row r="49" spans="1:130" s="95" customFormat="1">
      <c r="A49" s="62"/>
      <c r="B49" s="62"/>
      <c r="C49" s="63">
        <f t="shared" si="175"/>
        <v>28.006944444445253</v>
      </c>
      <c r="D49" s="66">
        <f t="shared" si="176"/>
        <v>0</v>
      </c>
      <c r="E49" s="63">
        <f t="shared" si="187"/>
        <v>0</v>
      </c>
      <c r="F49" s="66">
        <f t="shared" si="187"/>
        <v>0</v>
      </c>
      <c r="G49" s="66">
        <f t="shared" si="187"/>
        <v>0</v>
      </c>
      <c r="H49" s="63">
        <f t="shared" si="187"/>
        <v>0</v>
      </c>
      <c r="I49" s="66">
        <f t="shared" si="187"/>
        <v>0</v>
      </c>
      <c r="J49" s="66">
        <f t="shared" si="187"/>
        <v>0</v>
      </c>
      <c r="K49" s="66">
        <f t="shared" si="187"/>
        <v>0</v>
      </c>
      <c r="L49" s="66">
        <f t="shared" si="187"/>
        <v>0</v>
      </c>
      <c r="M49" s="63">
        <f t="shared" si="187"/>
        <v>0.19091883092036754</v>
      </c>
      <c r="N49" s="66">
        <f t="shared" si="187"/>
        <v>1.7677669529663689</v>
      </c>
      <c r="O49" s="66">
        <f t="shared" si="187"/>
        <v>0</v>
      </c>
      <c r="P49" s="66">
        <f t="shared" si="187"/>
        <v>0</v>
      </c>
      <c r="Q49" s="66">
        <f t="shared" si="187"/>
        <v>0</v>
      </c>
      <c r="R49" s="66">
        <f t="shared" si="187"/>
        <v>0</v>
      </c>
      <c r="S49" s="63">
        <f t="shared" si="168"/>
        <v>2.0549149055742674E-2</v>
      </c>
      <c r="T49" s="66">
        <f t="shared" si="168"/>
        <v>1.5669956369795086</v>
      </c>
      <c r="U49" s="64">
        <f t="shared" si="168"/>
        <v>0.82157666276736474</v>
      </c>
      <c r="V49" s="63">
        <f t="shared" si="187"/>
        <v>1.4495689014324229</v>
      </c>
      <c r="W49" s="63">
        <f t="shared" si="187"/>
        <v>4.9736606863830195</v>
      </c>
      <c r="X49" s="66">
        <f t="shared" si="187"/>
        <v>4.1260094805600493</v>
      </c>
      <c r="Y49" s="66">
        <f t="shared" si="187"/>
        <v>19.50200502512498</v>
      </c>
      <c r="Z49" s="66">
        <f t="shared" si="187"/>
        <v>9.3620937829098949</v>
      </c>
      <c r="AA49" s="66">
        <f t="shared" si="187"/>
        <v>10.139911242215037</v>
      </c>
      <c r="AB49" s="63">
        <f t="shared" si="187"/>
        <v>0</v>
      </c>
      <c r="AC49" s="66">
        <f t="shared" si="187"/>
        <v>0</v>
      </c>
      <c r="AD49" s="66">
        <f t="shared" si="187"/>
        <v>2.6351554521734553</v>
      </c>
      <c r="AE49" s="66">
        <f t="shared" si="187"/>
        <v>0</v>
      </c>
      <c r="AF49" s="66">
        <f t="shared" si="187"/>
        <v>4.782595083644698E-2</v>
      </c>
      <c r="AG49" s="66">
        <f t="shared" si="187"/>
        <v>0.46396254550179272</v>
      </c>
      <c r="AH49" s="66">
        <f t="shared" si="187"/>
        <v>2.5787195724485699</v>
      </c>
      <c r="AI49" s="66">
        <f t="shared" si="187"/>
        <v>0.86035340972628016</v>
      </c>
      <c r="AJ49" s="66">
        <f t="shared" si="187"/>
        <v>0.86070497176076066</v>
      </c>
      <c r="AK49" s="66">
        <f t="shared" si="187"/>
        <v>1.5509135772428372E-3</v>
      </c>
      <c r="AL49" s="66">
        <f t="shared" si="187"/>
        <v>1.6235279550860165E-2</v>
      </c>
      <c r="AM49" s="63">
        <f>IF(AM13="NA"," NA",IF(AM26="NA"," NA",_xlfn.STDEV.S(AM13,AM26)))</f>
        <v>106.81516201812339</v>
      </c>
      <c r="AN49" s="66">
        <f t="shared" si="177"/>
        <v>0</v>
      </c>
      <c r="AO49" s="66">
        <f t="shared" si="177"/>
        <v>0.46766555806957033</v>
      </c>
      <c r="AP49" s="66">
        <f t="shared" si="177"/>
        <v>0.46766555806956034</v>
      </c>
      <c r="AQ49" s="50">
        <f t="shared" si="177"/>
        <v>4.7341900063464726E-2</v>
      </c>
      <c r="AR49" s="50">
        <f t="shared" si="177"/>
        <v>0</v>
      </c>
      <c r="AS49" s="50">
        <f t="shared" si="177"/>
        <v>3.9265978732104564E-2</v>
      </c>
      <c r="AT49" s="50">
        <f t="shared" si="177"/>
        <v>8.0759213313602602E-3</v>
      </c>
      <c r="AU49" s="63">
        <f t="shared" si="187"/>
        <v>0</v>
      </c>
      <c r="AV49" s="66">
        <f t="shared" si="187"/>
        <v>5.499454856709808</v>
      </c>
      <c r="AW49" s="66">
        <f t="shared" si="187"/>
        <v>0</v>
      </c>
      <c r="AX49" s="66">
        <f t="shared" si="187"/>
        <v>5.1014347558877529E-2</v>
      </c>
      <c r="AY49" s="66">
        <f t="shared" si="187"/>
        <v>0.70221358238109188</v>
      </c>
      <c r="AZ49" s="66">
        <f t="shared" si="187"/>
        <v>4.6885810408155768</v>
      </c>
      <c r="BA49" s="66">
        <f t="shared" si="187"/>
        <v>1.7544461688535902</v>
      </c>
      <c r="BB49" s="66">
        <f t="shared" si="187"/>
        <v>1.899486834230629</v>
      </c>
      <c r="BC49" s="66">
        <f t="shared" si="187"/>
        <v>3.6267517498601749E-3</v>
      </c>
      <c r="BD49" s="66">
        <f t="shared" si="187"/>
        <v>3.9686238902102614E-2</v>
      </c>
      <c r="BE49" s="63">
        <f t="shared" si="187"/>
        <v>5.1586801231085122</v>
      </c>
      <c r="BF49" s="66">
        <f t="shared" si="187"/>
        <v>5.3397802756377803</v>
      </c>
      <c r="BG49" s="66">
        <f t="shared" si="187"/>
        <v>0.18110015252928702</v>
      </c>
      <c r="BH49" s="66">
        <f t="shared" si="187"/>
        <v>10.658134979818316</v>
      </c>
      <c r="BI49" s="63">
        <f t="shared" si="170"/>
        <v>19.502005025124991</v>
      </c>
      <c r="BJ49" s="66">
        <f t="shared" si="187"/>
        <v>8.8438700453066748</v>
      </c>
      <c r="BK49" s="66">
        <f t="shared" si="187"/>
        <v>8.2017198767359245E-2</v>
      </c>
      <c r="BL49" s="66">
        <f t="shared" si="187"/>
        <v>1.2960411969084193</v>
      </c>
      <c r="BM49" s="76">
        <f t="shared" si="187"/>
        <v>2.8303481455762249E-2</v>
      </c>
      <c r="BN49" s="50">
        <f t="shared" si="187"/>
        <v>1.8487695647711009E-3</v>
      </c>
      <c r="BO49" s="50">
        <f t="shared" si="187"/>
        <v>7.6822156346139855E-2</v>
      </c>
      <c r="BP49" s="50">
        <f t="shared" si="187"/>
        <v>2.6569242802050669E-2</v>
      </c>
      <c r="BQ49" s="50">
        <f t="shared" si="187"/>
        <v>7.5783800334965165E-2</v>
      </c>
      <c r="BR49" s="50">
        <f t="shared" si="171"/>
        <v>5.0367444455148659E-2</v>
      </c>
      <c r="BS49" s="50">
        <f t="shared" si="171"/>
        <v>5.0367444455148971E-2</v>
      </c>
      <c r="BT49" s="76">
        <f t="shared" si="187"/>
        <v>0</v>
      </c>
      <c r="BU49" s="50">
        <f t="shared" si="185"/>
        <v>0.48748630308816482</v>
      </c>
      <c r="BV49" s="50">
        <f t="shared" si="185"/>
        <v>0</v>
      </c>
      <c r="BW49" s="50">
        <f t="shared" si="185"/>
        <v>4.5220474290446977E-3</v>
      </c>
      <c r="BX49" s="50">
        <f t="shared" si="185"/>
        <v>6.2246079324679869E-2</v>
      </c>
      <c r="BY49" s="50">
        <f t="shared" si="185"/>
        <v>0.41560829170691166</v>
      </c>
      <c r="BZ49" s="50">
        <f t="shared" si="185"/>
        <v>0.15551877397050162</v>
      </c>
      <c r="CA49" s="50">
        <f t="shared" si="185"/>
        <v>0.16837556425323869</v>
      </c>
      <c r="CB49" s="50">
        <f t="shared" si="185"/>
        <v>3.2148491965540307E-4</v>
      </c>
      <c r="CC49" s="50">
        <f t="shared" si="185"/>
        <v>3.5178937530972363E-3</v>
      </c>
      <c r="CD49" s="76">
        <f t="shared" si="185"/>
        <v>0.45727912448636815</v>
      </c>
      <c r="CE49" s="50">
        <f t="shared" si="185"/>
        <v>0.47333232360254668</v>
      </c>
      <c r="CF49" s="50">
        <f t="shared" si="185"/>
        <v>1.6053199116179768E-2</v>
      </c>
      <c r="CG49" s="50">
        <f t="shared" ref="CG49" si="190">IF(CG13="NA"," NA",IF(CG26="NA"," NA",_xlfn.STDEV.S(CG13,CG26)))</f>
        <v>0.94476542757453619</v>
      </c>
      <c r="CH49" s="76">
        <f t="shared" si="185"/>
        <v>0</v>
      </c>
      <c r="CI49" s="50">
        <f t="shared" si="185"/>
        <v>0</v>
      </c>
      <c r="CJ49" s="50">
        <f t="shared" si="185"/>
        <v>0</v>
      </c>
      <c r="CK49" s="50">
        <f t="shared" si="185"/>
        <v>0</v>
      </c>
      <c r="CL49" s="50">
        <f t="shared" si="185"/>
        <v>0</v>
      </c>
      <c r="CM49" s="50">
        <f t="shared" si="185"/>
        <v>0</v>
      </c>
      <c r="CN49" s="50">
        <f t="shared" si="185"/>
        <v>0</v>
      </c>
      <c r="CO49" s="50">
        <f t="shared" si="185"/>
        <v>0</v>
      </c>
      <c r="CP49" s="50">
        <f t="shared" si="185"/>
        <v>0</v>
      </c>
      <c r="CQ49" s="50">
        <f t="shared" si="185"/>
        <v>0</v>
      </c>
      <c r="CR49" s="76">
        <f t="shared" si="185"/>
        <v>0</v>
      </c>
      <c r="CS49" s="50">
        <f t="shared" si="185"/>
        <v>0</v>
      </c>
      <c r="CT49" s="50">
        <f t="shared" si="185"/>
        <v>0</v>
      </c>
      <c r="CU49" s="76">
        <f t="shared" si="185"/>
        <v>0</v>
      </c>
      <c r="CV49" s="50">
        <f t="shared" si="185"/>
        <v>0.48748630308816482</v>
      </c>
      <c r="CW49" s="50">
        <f t="shared" si="185"/>
        <v>0</v>
      </c>
      <c r="CX49" s="50">
        <f t="shared" si="185"/>
        <v>4.5220474290446977E-3</v>
      </c>
      <c r="CY49" s="50">
        <f t="shared" si="185"/>
        <v>6.2246079324679959E-2</v>
      </c>
      <c r="CZ49" s="50">
        <f t="shared" si="185"/>
        <v>0.41560829170691166</v>
      </c>
      <c r="DA49" s="50">
        <f t="shared" si="185"/>
        <v>0.15551877397050162</v>
      </c>
      <c r="DB49" s="50">
        <f t="shared" si="185"/>
        <v>0.16837556425323869</v>
      </c>
      <c r="DC49" s="50">
        <f t="shared" si="185"/>
        <v>3.2148491965540307E-4</v>
      </c>
      <c r="DD49" s="50">
        <f t="shared" si="185"/>
        <v>3.5178937530972363E-3</v>
      </c>
      <c r="DE49" s="76">
        <f t="shared" si="185"/>
        <v>0.45727912448636393</v>
      </c>
      <c r="DF49" s="50">
        <f t="shared" si="185"/>
        <v>0.47333232360254762</v>
      </c>
      <c r="DG49" s="50">
        <f t="shared" si="185"/>
        <v>1.6053199116179768E-2</v>
      </c>
      <c r="DH49" s="159">
        <f t="shared" si="185"/>
        <v>0</v>
      </c>
      <c r="DI49" s="160">
        <f t="shared" si="185"/>
        <v>4.231977573458879E-2</v>
      </c>
      <c r="DJ49" s="160">
        <f t="shared" si="185"/>
        <v>0</v>
      </c>
      <c r="DK49" s="160">
        <f t="shared" si="185"/>
        <v>3.9256904623991652E-4</v>
      </c>
      <c r="DL49" s="160">
        <f t="shared" si="185"/>
        <v>5.4037212957375345E-3</v>
      </c>
      <c r="DM49" s="160">
        <f t="shared" si="185"/>
        <v>3.6079884885075644E-2</v>
      </c>
      <c r="DN49" s="160">
        <f t="shared" si="185"/>
        <v>1.350093242673019E-2</v>
      </c>
      <c r="DO49" s="160">
        <f t="shared" si="185"/>
        <v>1.4617059132209523E-2</v>
      </c>
      <c r="DP49" s="160">
        <f t="shared" si="185"/>
        <v>2.7908824546827068E-5</v>
      </c>
      <c r="DQ49" s="160">
        <f t="shared" si="185"/>
        <v>3.0539622087035482E-4</v>
      </c>
      <c r="DR49" s="159">
        <f t="shared" si="185"/>
        <v>3.9697423032770442E-2</v>
      </c>
      <c r="DS49" s="160">
        <f t="shared" si="185"/>
        <v>4.1091037134573252E-2</v>
      </c>
      <c r="DT49" s="160">
        <f t="shared" si="185"/>
        <v>1.3936141018028882E-3</v>
      </c>
      <c r="DU49" s="160">
        <f t="shared" si="185"/>
        <v>8.201719876735912E-2</v>
      </c>
      <c r="DV49" s="248">
        <f t="shared" si="182"/>
        <v>0</v>
      </c>
      <c r="DW49" s="75">
        <f t="shared" si="182"/>
        <v>0.44087850959656305</v>
      </c>
      <c r="DX49" s="50">
        <f t="shared" si="182"/>
        <v>0.36574045257065574</v>
      </c>
      <c r="DY49" s="160">
        <f t="shared" si="182"/>
        <v>4.664778692658491E-2</v>
      </c>
      <c r="DZ49" s="161">
        <f t="shared" si="182"/>
        <v>4.7127561762446812E-2</v>
      </c>
    </row>
    <row r="50" spans="1:130" s="95" customFormat="1">
      <c r="A50" s="62"/>
      <c r="B50" s="62"/>
      <c r="C50" s="63">
        <f t="shared" si="175"/>
        <v>31.215277777781012</v>
      </c>
      <c r="D50" s="66">
        <f t="shared" si="176"/>
        <v>0</v>
      </c>
      <c r="E50" s="63">
        <f t="shared" si="187"/>
        <v>0</v>
      </c>
      <c r="F50" s="66">
        <f t="shared" si="187"/>
        <v>0</v>
      </c>
      <c r="G50" s="66">
        <f t="shared" si="187"/>
        <v>0</v>
      </c>
      <c r="H50" s="63">
        <f t="shared" si="187"/>
        <v>0</v>
      </c>
      <c r="I50" s="66">
        <f t="shared" si="187"/>
        <v>0</v>
      </c>
      <c r="J50" s="66">
        <f t="shared" si="187"/>
        <v>0</v>
      </c>
      <c r="K50" s="66">
        <f t="shared" si="187"/>
        <v>0</v>
      </c>
      <c r="L50" s="66">
        <f t="shared" si="187"/>
        <v>0</v>
      </c>
      <c r="M50" s="63">
        <f t="shared" si="187"/>
        <v>4.9497474683058526E-2</v>
      </c>
      <c r="N50" s="66">
        <f t="shared" si="187"/>
        <v>0</v>
      </c>
      <c r="O50" s="66">
        <f t="shared" si="187"/>
        <v>0</v>
      </c>
      <c r="P50" s="66">
        <f t="shared" si="187"/>
        <v>0</v>
      </c>
      <c r="Q50" s="66">
        <f t="shared" si="187"/>
        <v>0</v>
      </c>
      <c r="R50" s="66">
        <f t="shared" si="187"/>
        <v>6.3639610306789177E-2</v>
      </c>
      <c r="S50" s="63">
        <f t="shared" si="168"/>
        <v>8.3894024886539756E-3</v>
      </c>
      <c r="T50" s="66">
        <f t="shared" si="168"/>
        <v>0</v>
      </c>
      <c r="U50" s="64">
        <f t="shared" si="168"/>
        <v>4.596452819167756E-2</v>
      </c>
      <c r="V50" s="63">
        <f t="shared" si="187"/>
        <v>9.333809511662404E-2</v>
      </c>
      <c r="W50" s="63" t="str">
        <f t="shared" si="187"/>
        <v xml:space="preserve"> NA</v>
      </c>
      <c r="X50" s="66" t="str">
        <f t="shared" si="187"/>
        <v xml:space="preserve"> NA</v>
      </c>
      <c r="Y50" s="66" t="str">
        <f t="shared" si="187"/>
        <v xml:space="preserve"> NA</v>
      </c>
      <c r="Z50" s="66" t="str">
        <f t="shared" si="187"/>
        <v xml:space="preserve"> NA</v>
      </c>
      <c r="AA50" s="66" t="str">
        <f t="shared" si="187"/>
        <v xml:space="preserve"> NA</v>
      </c>
      <c r="AB50" s="63">
        <f t="shared" si="187"/>
        <v>0</v>
      </c>
      <c r="AC50" s="66">
        <f t="shared" si="187"/>
        <v>0</v>
      </c>
      <c r="AD50" s="66">
        <f t="shared" si="187"/>
        <v>0.8381333103446218</v>
      </c>
      <c r="AE50" s="66">
        <f t="shared" si="187"/>
        <v>0</v>
      </c>
      <c r="AF50" s="66">
        <f t="shared" si="187"/>
        <v>1.9152241744860233E-2</v>
      </c>
      <c r="AG50" s="66">
        <f t="shared" si="187"/>
        <v>2.1036363594400918</v>
      </c>
      <c r="AH50" s="66">
        <f t="shared" si="187"/>
        <v>0.77822600585941137</v>
      </c>
      <c r="AI50" s="66">
        <f t="shared" si="187"/>
        <v>0.60712063072365496</v>
      </c>
      <c r="AJ50" s="66">
        <f t="shared" si="187"/>
        <v>8.3029839527693064E-2</v>
      </c>
      <c r="AK50" s="66">
        <f t="shared" si="187"/>
        <v>2.1559583541810246E-2</v>
      </c>
      <c r="AL50" s="66">
        <f t="shared" si="187"/>
        <v>9.715706346585402E-3</v>
      </c>
      <c r="AM50" s="63" t="s">
        <v>88</v>
      </c>
      <c r="AN50" s="66">
        <f t="shared" si="177"/>
        <v>0</v>
      </c>
      <c r="AO50" s="66">
        <f t="shared" si="177"/>
        <v>0.76932015023605171</v>
      </c>
      <c r="AP50" s="66">
        <f t="shared" si="177"/>
        <v>0.76932015023605171</v>
      </c>
      <c r="AQ50" s="50" t="str">
        <f t="shared" si="177"/>
        <v xml:space="preserve"> NA</v>
      </c>
      <c r="AR50" s="50" t="str">
        <f t="shared" si="177"/>
        <v xml:space="preserve"> NA</v>
      </c>
      <c r="AS50" s="50" t="str">
        <f t="shared" si="177"/>
        <v xml:space="preserve"> NA</v>
      </c>
      <c r="AT50" s="50" t="str">
        <f t="shared" si="177"/>
        <v xml:space="preserve"> NA</v>
      </c>
      <c r="AU50" s="63">
        <f t="shared" si="187"/>
        <v>0</v>
      </c>
      <c r="AV50" s="66">
        <f t="shared" si="187"/>
        <v>1.749147778110516</v>
      </c>
      <c r="AW50" s="66">
        <f t="shared" si="187"/>
        <v>0</v>
      </c>
      <c r="AX50" s="66">
        <f t="shared" si="187"/>
        <v>2.0429057861183413E-2</v>
      </c>
      <c r="AY50" s="66">
        <f t="shared" si="187"/>
        <v>3.1838820575309508</v>
      </c>
      <c r="AZ50" s="66">
        <f t="shared" si="187"/>
        <v>1.4149563742898394</v>
      </c>
      <c r="BA50" s="66">
        <f t="shared" si="187"/>
        <v>1.2380499136325491</v>
      </c>
      <c r="BB50" s="66">
        <f t="shared" si="187"/>
        <v>0.18323826654387526</v>
      </c>
      <c r="BC50" s="66">
        <f t="shared" si="187"/>
        <v>5.0416256897771669E-2</v>
      </c>
      <c r="BD50" s="66">
        <f t="shared" si="187"/>
        <v>2.3749504402764313E-2</v>
      </c>
      <c r="BE50" s="63">
        <f t="shared" si="187"/>
        <v>0.66037733271308274</v>
      </c>
      <c r="BF50" s="66">
        <f t="shared" si="187"/>
        <v>1.7893547411022968</v>
      </c>
      <c r="BG50" s="66">
        <f t="shared" si="187"/>
        <v>1.1289774083892115</v>
      </c>
      <c r="BH50" s="66">
        <f t="shared" si="187"/>
        <v>1.0887704453974356</v>
      </c>
      <c r="BI50" s="63" t="str">
        <f t="shared" si="170"/>
        <v xml:space="preserve"> NA</v>
      </c>
      <c r="BJ50" s="66" t="str">
        <f t="shared" si="187"/>
        <v xml:space="preserve"> NA</v>
      </c>
      <c r="BK50" s="66">
        <f t="shared" si="187"/>
        <v>8.3783797260286817E-3</v>
      </c>
      <c r="BL50" s="66" t="str">
        <f t="shared" si="187"/>
        <v xml:space="preserve"> NA</v>
      </c>
      <c r="BM50" s="76">
        <f t="shared" si="187"/>
        <v>2.6866429932521688E-3</v>
      </c>
      <c r="BN50" s="50">
        <f t="shared" si="187"/>
        <v>6.6236568294866516E-2</v>
      </c>
      <c r="BO50" s="50">
        <f t="shared" si="187"/>
        <v>3.357505368970938E-2</v>
      </c>
      <c r="BP50" s="50">
        <f t="shared" si="187"/>
        <v>2.8157708820496095E-2</v>
      </c>
      <c r="BQ50" s="50">
        <f t="shared" si="187"/>
        <v>1.8720318483908096E-4</v>
      </c>
      <c r="BR50" s="50">
        <f t="shared" si="171"/>
        <v>2.9974871611904867E-2</v>
      </c>
      <c r="BS50" s="50">
        <f t="shared" si="171"/>
        <v>2.9974871611904829E-2</v>
      </c>
      <c r="BT50" s="76">
        <f t="shared" ref="BT50:DU51" si="191">IF(BT14="NA"," NA",IF(BT27="NA"," NA",_xlfn.STDEV.S(BT14,BT27)))</f>
        <v>0</v>
      </c>
      <c r="BU50" s="50">
        <f t="shared" si="191"/>
        <v>0.18172963928407199</v>
      </c>
      <c r="BV50" s="50">
        <f t="shared" si="191"/>
        <v>0</v>
      </c>
      <c r="BW50" s="50">
        <f t="shared" si="191"/>
        <v>2.1224995180434843E-3</v>
      </c>
      <c r="BX50" s="50">
        <f t="shared" si="191"/>
        <v>0.33079294104192702</v>
      </c>
      <c r="BY50" s="50">
        <f t="shared" si="191"/>
        <v>0.14700845447156047</v>
      </c>
      <c r="BZ50" s="50">
        <f t="shared" si="191"/>
        <v>0.12862856245523308</v>
      </c>
      <c r="CA50" s="50">
        <f t="shared" si="191"/>
        <v>1.9037741978569944E-2</v>
      </c>
      <c r="CB50" s="50">
        <f t="shared" si="191"/>
        <v>5.238052664699587E-3</v>
      </c>
      <c r="CC50" s="50">
        <f t="shared" si="191"/>
        <v>2.467480976908713E-3</v>
      </c>
      <c r="CD50" s="76">
        <f t="shared" si="191"/>
        <v>6.8610631970138364E-2</v>
      </c>
      <c r="CE50" s="50">
        <f t="shared" si="191"/>
        <v>0.1859069860884098</v>
      </c>
      <c r="CF50" s="50">
        <f t="shared" si="191"/>
        <v>0.11729635411827113</v>
      </c>
      <c r="CG50" s="50">
        <f t="shared" ref="CG50" si="192">IF(CG14="NA"," NA",IF(CG27="NA"," NA",_xlfn.STDEV.S(CG14,CG27)))</f>
        <v>0.11311900731393425</v>
      </c>
      <c r="CH50" s="76">
        <f t="shared" si="191"/>
        <v>0</v>
      </c>
      <c r="CI50" s="50">
        <f t="shared" si="191"/>
        <v>0</v>
      </c>
      <c r="CJ50" s="50">
        <f t="shared" si="191"/>
        <v>0</v>
      </c>
      <c r="CK50" s="50">
        <f t="shared" si="191"/>
        <v>0</v>
      </c>
      <c r="CL50" s="50">
        <f t="shared" si="191"/>
        <v>0</v>
      </c>
      <c r="CM50" s="50">
        <f t="shared" si="191"/>
        <v>0</v>
      </c>
      <c r="CN50" s="50">
        <f t="shared" si="191"/>
        <v>0</v>
      </c>
      <c r="CO50" s="50">
        <f t="shared" si="191"/>
        <v>0</v>
      </c>
      <c r="CP50" s="50">
        <f t="shared" si="191"/>
        <v>0</v>
      </c>
      <c r="CQ50" s="50">
        <f t="shared" si="191"/>
        <v>0</v>
      </c>
      <c r="CR50" s="76">
        <f t="shared" si="191"/>
        <v>0</v>
      </c>
      <c r="CS50" s="50">
        <f t="shared" si="191"/>
        <v>0</v>
      </c>
      <c r="CT50" s="50">
        <f t="shared" si="191"/>
        <v>0</v>
      </c>
      <c r="CU50" s="76">
        <f t="shared" si="191"/>
        <v>0</v>
      </c>
      <c r="CV50" s="50">
        <f t="shared" si="191"/>
        <v>0.18172963928407201</v>
      </c>
      <c r="CW50" s="50">
        <f t="shared" si="191"/>
        <v>0</v>
      </c>
      <c r="CX50" s="50">
        <f t="shared" si="191"/>
        <v>2.1224995180434843E-3</v>
      </c>
      <c r="CY50" s="50">
        <f t="shared" si="191"/>
        <v>0.33079294104192669</v>
      </c>
      <c r="CZ50" s="50">
        <f t="shared" si="191"/>
        <v>0.14700845447156144</v>
      </c>
      <c r="DA50" s="50">
        <f t="shared" si="191"/>
        <v>0.12862856245523308</v>
      </c>
      <c r="DB50" s="50">
        <f t="shared" si="191"/>
        <v>1.9037741978569944E-2</v>
      </c>
      <c r="DC50" s="50">
        <f t="shared" si="191"/>
        <v>5.238052664699587E-3</v>
      </c>
      <c r="DD50" s="50">
        <f t="shared" si="191"/>
        <v>2.467480976908713E-3</v>
      </c>
      <c r="DE50" s="76">
        <f t="shared" si="191"/>
        <v>6.8610631970138988E-2</v>
      </c>
      <c r="DF50" s="50">
        <f t="shared" si="191"/>
        <v>0.1859069860884098</v>
      </c>
      <c r="DG50" s="50">
        <f t="shared" si="191"/>
        <v>0.11729635411827113</v>
      </c>
      <c r="DH50" s="159">
        <f t="shared" si="191"/>
        <v>0</v>
      </c>
      <c r="DI50" s="160">
        <f t="shared" si="191"/>
        <v>1.34601598931167E-2</v>
      </c>
      <c r="DJ50" s="160">
        <f t="shared" si="191"/>
        <v>0</v>
      </c>
      <c r="DK50" s="160">
        <f t="shared" si="191"/>
        <v>1.5720706318726068E-4</v>
      </c>
      <c r="DL50" s="160">
        <f t="shared" si="191"/>
        <v>2.4500823836328966E-2</v>
      </c>
      <c r="DM50" s="160">
        <f t="shared" si="191"/>
        <v>1.0888467674411796E-2</v>
      </c>
      <c r="DN50" s="160">
        <f t="shared" si="191"/>
        <v>9.5271251530015255E-3</v>
      </c>
      <c r="DO50" s="160">
        <f t="shared" si="191"/>
        <v>1.4100674608993715E-3</v>
      </c>
      <c r="DP50" s="160">
        <f t="shared" si="191"/>
        <v>3.8796657866696163E-4</v>
      </c>
      <c r="DQ50" s="160">
        <f t="shared" si="191"/>
        <v>1.8275878724712823E-4</v>
      </c>
      <c r="DR50" s="159">
        <f t="shared" si="191"/>
        <v>5.0817801670880198E-3</v>
      </c>
      <c r="DS50" s="160">
        <f t="shared" si="191"/>
        <v>1.3769563225104234E-2</v>
      </c>
      <c r="DT50" s="160">
        <f t="shared" si="191"/>
        <v>8.6877830580162751E-3</v>
      </c>
      <c r="DU50" s="160">
        <f t="shared" si="191"/>
        <v>8.3783797260287406E-3</v>
      </c>
      <c r="DV50" s="248">
        <f t="shared" si="182"/>
        <v>0</v>
      </c>
      <c r="DW50" s="75" t="str">
        <f t="shared" si="182"/>
        <v xml:space="preserve"> NA</v>
      </c>
      <c r="DX50" s="50" t="str">
        <f t="shared" si="182"/>
        <v xml:space="preserve"> NA</v>
      </c>
      <c r="DY50" s="160" t="str">
        <f t="shared" si="182"/>
        <v xml:space="preserve"> NA</v>
      </c>
      <c r="DZ50" s="161" t="str">
        <f t="shared" si="182"/>
        <v xml:space="preserve"> NA</v>
      </c>
    </row>
    <row r="51" spans="1:130" s="95" customFormat="1">
      <c r="A51" s="20"/>
      <c r="B51" s="20"/>
      <c r="C51" s="67">
        <f t="shared" si="175"/>
        <v>34.9</v>
      </c>
      <c r="D51" s="73">
        <f t="shared" si="176"/>
        <v>0</v>
      </c>
      <c r="E51" s="67" t="str">
        <f t="shared" ref="E51:BT51" si="193">IF(E15="NA"," NA",IF(E28="NA"," NA",_xlfn.STDEV.S(E15,E28)))</f>
        <v xml:space="preserve"> NA</v>
      </c>
      <c r="F51" s="73" t="str">
        <f t="shared" si="193"/>
        <v xml:space="preserve"> NA</v>
      </c>
      <c r="G51" s="73" t="str">
        <f t="shared" si="193"/>
        <v xml:space="preserve"> NA</v>
      </c>
      <c r="H51" s="67" t="str">
        <f t="shared" si="193"/>
        <v xml:space="preserve"> NA</v>
      </c>
      <c r="I51" s="73" t="str">
        <f t="shared" si="193"/>
        <v xml:space="preserve"> NA</v>
      </c>
      <c r="J51" s="73" t="str">
        <f t="shared" si="193"/>
        <v xml:space="preserve"> NA</v>
      </c>
      <c r="K51" s="73" t="str">
        <f t="shared" si="193"/>
        <v xml:space="preserve"> NA</v>
      </c>
      <c r="L51" s="73" t="str">
        <f t="shared" si="193"/>
        <v xml:space="preserve"> NA</v>
      </c>
      <c r="M51" s="67" t="str">
        <f t="shared" si="193"/>
        <v xml:space="preserve"> NA</v>
      </c>
      <c r="N51" s="73" t="str">
        <f t="shared" si="193"/>
        <v xml:space="preserve"> NA</v>
      </c>
      <c r="O51" s="73" t="str">
        <f t="shared" si="193"/>
        <v xml:space="preserve"> NA</v>
      </c>
      <c r="P51" s="73" t="str">
        <f t="shared" si="193"/>
        <v xml:space="preserve"> NA</v>
      </c>
      <c r="Q51" s="73" t="str">
        <f t="shared" si="193"/>
        <v xml:space="preserve"> NA</v>
      </c>
      <c r="R51" s="73" t="str">
        <f t="shared" si="193"/>
        <v xml:space="preserve"> NA</v>
      </c>
      <c r="S51" s="67" t="str">
        <f t="shared" si="168"/>
        <v xml:space="preserve"> NA</v>
      </c>
      <c r="T51" s="73" t="str">
        <f t="shared" si="168"/>
        <v xml:space="preserve"> NA</v>
      </c>
      <c r="U51" s="126" t="str">
        <f t="shared" si="168"/>
        <v xml:space="preserve"> NA</v>
      </c>
      <c r="V51" s="67" t="str">
        <f t="shared" si="193"/>
        <v xml:space="preserve"> NA</v>
      </c>
      <c r="W51" s="67" t="str">
        <f t="shared" si="193"/>
        <v xml:space="preserve"> NA</v>
      </c>
      <c r="X51" s="73" t="str">
        <f t="shared" si="193"/>
        <v xml:space="preserve"> NA</v>
      </c>
      <c r="Y51" s="73" t="str">
        <f t="shared" si="193"/>
        <v xml:space="preserve"> NA</v>
      </c>
      <c r="Z51" s="73" t="str">
        <f t="shared" si="193"/>
        <v xml:space="preserve"> NA</v>
      </c>
      <c r="AA51" s="73" t="str">
        <f t="shared" si="193"/>
        <v xml:space="preserve"> NA</v>
      </c>
      <c r="AB51" s="67" t="str">
        <f t="shared" si="193"/>
        <v xml:space="preserve"> NA</v>
      </c>
      <c r="AC51" s="73" t="str">
        <f t="shared" si="193"/>
        <v xml:space="preserve"> NA</v>
      </c>
      <c r="AD51" s="73" t="str">
        <f t="shared" si="193"/>
        <v xml:space="preserve"> NA</v>
      </c>
      <c r="AE51" s="73" t="str">
        <f t="shared" si="193"/>
        <v xml:space="preserve"> NA</v>
      </c>
      <c r="AF51" s="73" t="str">
        <f t="shared" si="193"/>
        <v xml:space="preserve"> NA</v>
      </c>
      <c r="AG51" s="73" t="str">
        <f t="shared" si="193"/>
        <v xml:space="preserve"> NA</v>
      </c>
      <c r="AH51" s="73" t="str">
        <f t="shared" si="193"/>
        <v xml:space="preserve"> NA</v>
      </c>
      <c r="AI51" s="73" t="str">
        <f t="shared" si="193"/>
        <v xml:space="preserve"> NA</v>
      </c>
      <c r="AJ51" s="73" t="str">
        <f t="shared" si="193"/>
        <v xml:space="preserve"> NA</v>
      </c>
      <c r="AK51" s="73" t="str">
        <f t="shared" si="193"/>
        <v xml:space="preserve"> NA</v>
      </c>
      <c r="AL51" s="73" t="str">
        <f t="shared" si="193"/>
        <v xml:space="preserve"> NA</v>
      </c>
      <c r="AM51" s="67" t="str">
        <f>IF(AM15="NA"," NA",IF(AM28="NA"," NA",_xlfn.STDEV.S(AM15,AM28)))</f>
        <v xml:space="preserve"> NA</v>
      </c>
      <c r="AN51" s="73" t="str">
        <f t="shared" si="177"/>
        <v xml:space="preserve"> NA</v>
      </c>
      <c r="AO51" s="73" t="str">
        <f t="shared" si="177"/>
        <v xml:space="preserve"> NA</v>
      </c>
      <c r="AP51" s="73" t="str">
        <f t="shared" si="177"/>
        <v xml:space="preserve"> NA</v>
      </c>
      <c r="AQ51" s="72" t="str">
        <f t="shared" si="177"/>
        <v xml:space="preserve"> NA</v>
      </c>
      <c r="AR51" s="72" t="str">
        <f t="shared" si="177"/>
        <v xml:space="preserve"> NA</v>
      </c>
      <c r="AS51" s="72" t="str">
        <f t="shared" si="177"/>
        <v xml:space="preserve"> NA</v>
      </c>
      <c r="AT51" s="72" t="str">
        <f t="shared" si="177"/>
        <v xml:space="preserve"> NA</v>
      </c>
      <c r="AU51" s="67" t="str">
        <f t="shared" si="193"/>
        <v xml:space="preserve"> NA</v>
      </c>
      <c r="AV51" s="73" t="str">
        <f t="shared" si="193"/>
        <v xml:space="preserve"> NA</v>
      </c>
      <c r="AW51" s="73" t="str">
        <f t="shared" si="193"/>
        <v xml:space="preserve"> NA</v>
      </c>
      <c r="AX51" s="73" t="str">
        <f t="shared" si="193"/>
        <v xml:space="preserve"> NA</v>
      </c>
      <c r="AY51" s="73" t="str">
        <f t="shared" si="193"/>
        <v xml:space="preserve"> NA</v>
      </c>
      <c r="AZ51" s="73" t="str">
        <f t="shared" si="193"/>
        <v xml:space="preserve"> NA</v>
      </c>
      <c r="BA51" s="73" t="str">
        <f t="shared" si="193"/>
        <v xml:space="preserve"> NA</v>
      </c>
      <c r="BB51" s="73" t="str">
        <f t="shared" si="193"/>
        <v xml:space="preserve"> NA</v>
      </c>
      <c r="BC51" s="73" t="str">
        <f t="shared" si="193"/>
        <v xml:space="preserve"> NA</v>
      </c>
      <c r="BD51" s="73" t="str">
        <f t="shared" si="193"/>
        <v xml:space="preserve"> NA</v>
      </c>
      <c r="BE51" s="67" t="str">
        <f t="shared" si="193"/>
        <v xml:space="preserve"> NA</v>
      </c>
      <c r="BF51" s="73" t="str">
        <f t="shared" si="193"/>
        <v xml:space="preserve"> NA</v>
      </c>
      <c r="BG51" s="73" t="str">
        <f t="shared" si="193"/>
        <v xml:space="preserve"> NA</v>
      </c>
      <c r="BH51" s="73" t="str">
        <f t="shared" si="193"/>
        <v xml:space="preserve"> NA</v>
      </c>
      <c r="BI51" s="67" t="str">
        <f t="shared" si="170"/>
        <v xml:space="preserve"> NA</v>
      </c>
      <c r="BJ51" s="73" t="str">
        <f t="shared" si="193"/>
        <v xml:space="preserve"> NA</v>
      </c>
      <c r="BK51" s="73" t="str">
        <f t="shared" si="193"/>
        <v xml:space="preserve"> NA</v>
      </c>
      <c r="BL51" s="73" t="str">
        <f t="shared" si="193"/>
        <v xml:space="preserve"> NA</v>
      </c>
      <c r="BM51" s="213" t="str">
        <f t="shared" si="193"/>
        <v xml:space="preserve"> NA</v>
      </c>
      <c r="BN51" s="72" t="str">
        <f t="shared" si="193"/>
        <v xml:space="preserve"> NA</v>
      </c>
      <c r="BO51" s="72" t="str">
        <f t="shared" si="193"/>
        <v xml:space="preserve"> NA</v>
      </c>
      <c r="BP51" s="72" t="str">
        <f t="shared" si="193"/>
        <v xml:space="preserve"> NA</v>
      </c>
      <c r="BQ51" s="72" t="str">
        <f t="shared" si="193"/>
        <v xml:space="preserve"> NA</v>
      </c>
      <c r="BR51" s="72" t="str">
        <f t="shared" si="171"/>
        <v xml:space="preserve"> NA</v>
      </c>
      <c r="BS51" s="72" t="str">
        <f t="shared" si="171"/>
        <v xml:space="preserve"> NA</v>
      </c>
      <c r="BT51" s="213" t="str">
        <f t="shared" si="193"/>
        <v xml:space="preserve"> NA</v>
      </c>
      <c r="BU51" s="72" t="str">
        <f t="shared" si="191"/>
        <v xml:space="preserve"> NA</v>
      </c>
      <c r="BV51" s="72" t="str">
        <f t="shared" si="191"/>
        <v xml:space="preserve"> NA</v>
      </c>
      <c r="BW51" s="72" t="str">
        <f t="shared" si="191"/>
        <v xml:space="preserve"> NA</v>
      </c>
      <c r="BX51" s="72" t="str">
        <f t="shared" si="191"/>
        <v xml:space="preserve"> NA</v>
      </c>
      <c r="BY51" s="72" t="str">
        <f t="shared" si="191"/>
        <v xml:space="preserve"> NA</v>
      </c>
      <c r="BZ51" s="72" t="str">
        <f t="shared" si="191"/>
        <v xml:space="preserve"> NA</v>
      </c>
      <c r="CA51" s="72" t="str">
        <f t="shared" si="191"/>
        <v xml:space="preserve"> NA</v>
      </c>
      <c r="CB51" s="72" t="str">
        <f t="shared" si="191"/>
        <v xml:space="preserve"> NA</v>
      </c>
      <c r="CC51" s="72" t="str">
        <f t="shared" si="191"/>
        <v xml:space="preserve"> NA</v>
      </c>
      <c r="CD51" s="213" t="str">
        <f t="shared" si="191"/>
        <v xml:space="preserve"> NA</v>
      </c>
      <c r="CE51" s="72" t="str">
        <f t="shared" si="191"/>
        <v xml:space="preserve"> NA</v>
      </c>
      <c r="CF51" s="72" t="str">
        <f t="shared" si="191"/>
        <v xml:space="preserve"> NA</v>
      </c>
      <c r="CG51" s="72" t="str">
        <f t="shared" ref="CG51" si="194">IF(CG15="NA"," NA",IF(CG28="NA"," NA",_xlfn.STDEV.S(CG15,CG28)))</f>
        <v xml:space="preserve"> NA</v>
      </c>
      <c r="CH51" s="213" t="str">
        <f t="shared" si="191"/>
        <v xml:space="preserve"> NA</v>
      </c>
      <c r="CI51" s="72" t="str">
        <f t="shared" si="191"/>
        <v xml:space="preserve"> NA</v>
      </c>
      <c r="CJ51" s="72" t="str">
        <f t="shared" si="191"/>
        <v xml:space="preserve"> NA</v>
      </c>
      <c r="CK51" s="72" t="str">
        <f t="shared" si="191"/>
        <v xml:space="preserve"> NA</v>
      </c>
      <c r="CL51" s="72" t="str">
        <f t="shared" si="191"/>
        <v xml:space="preserve"> NA</v>
      </c>
      <c r="CM51" s="72" t="str">
        <f t="shared" si="191"/>
        <v xml:space="preserve"> NA</v>
      </c>
      <c r="CN51" s="72" t="str">
        <f t="shared" si="191"/>
        <v xml:space="preserve"> NA</v>
      </c>
      <c r="CO51" s="72" t="str">
        <f t="shared" si="191"/>
        <v xml:space="preserve"> NA</v>
      </c>
      <c r="CP51" s="72" t="str">
        <f t="shared" si="191"/>
        <v xml:space="preserve"> NA</v>
      </c>
      <c r="CQ51" s="72" t="str">
        <f t="shared" si="191"/>
        <v xml:space="preserve"> NA</v>
      </c>
      <c r="CR51" s="213" t="str">
        <f t="shared" si="191"/>
        <v xml:space="preserve"> NA</v>
      </c>
      <c r="CS51" s="72" t="str">
        <f t="shared" si="191"/>
        <v xml:space="preserve"> NA</v>
      </c>
      <c r="CT51" s="72" t="str">
        <f t="shared" si="191"/>
        <v xml:space="preserve"> NA</v>
      </c>
      <c r="CU51" s="213" t="str">
        <f t="shared" si="191"/>
        <v xml:space="preserve"> NA</v>
      </c>
      <c r="CV51" s="72" t="str">
        <f t="shared" si="191"/>
        <v xml:space="preserve"> NA</v>
      </c>
      <c r="CW51" s="72" t="str">
        <f t="shared" si="191"/>
        <v xml:space="preserve"> NA</v>
      </c>
      <c r="CX51" s="72" t="str">
        <f t="shared" si="191"/>
        <v xml:space="preserve"> NA</v>
      </c>
      <c r="CY51" s="72" t="str">
        <f t="shared" si="191"/>
        <v xml:space="preserve"> NA</v>
      </c>
      <c r="CZ51" s="72" t="str">
        <f t="shared" si="191"/>
        <v xml:space="preserve"> NA</v>
      </c>
      <c r="DA51" s="72" t="str">
        <f t="shared" si="191"/>
        <v xml:space="preserve"> NA</v>
      </c>
      <c r="DB51" s="72" t="str">
        <f t="shared" si="191"/>
        <v xml:space="preserve"> NA</v>
      </c>
      <c r="DC51" s="72" t="str">
        <f t="shared" si="191"/>
        <v xml:space="preserve"> NA</v>
      </c>
      <c r="DD51" s="72" t="str">
        <f t="shared" si="191"/>
        <v xml:space="preserve"> NA</v>
      </c>
      <c r="DE51" s="213" t="str">
        <f t="shared" si="191"/>
        <v xml:space="preserve"> NA</v>
      </c>
      <c r="DF51" s="72" t="str">
        <f t="shared" si="191"/>
        <v xml:space="preserve"> NA</v>
      </c>
      <c r="DG51" s="72" t="str">
        <f t="shared" si="191"/>
        <v xml:space="preserve"> NA</v>
      </c>
      <c r="DH51" s="304" t="str">
        <f t="shared" si="191"/>
        <v xml:space="preserve"> NA</v>
      </c>
      <c r="DI51" s="106" t="str">
        <f t="shared" si="191"/>
        <v xml:space="preserve"> NA</v>
      </c>
      <c r="DJ51" s="106" t="str">
        <f t="shared" si="191"/>
        <v xml:space="preserve"> NA</v>
      </c>
      <c r="DK51" s="106" t="str">
        <f t="shared" si="191"/>
        <v xml:space="preserve"> NA</v>
      </c>
      <c r="DL51" s="106" t="str">
        <f t="shared" si="191"/>
        <v xml:space="preserve"> NA</v>
      </c>
      <c r="DM51" s="106" t="str">
        <f t="shared" si="191"/>
        <v xml:space="preserve"> NA</v>
      </c>
      <c r="DN51" s="106" t="str">
        <f t="shared" si="191"/>
        <v xml:space="preserve"> NA</v>
      </c>
      <c r="DO51" s="106" t="str">
        <f t="shared" si="191"/>
        <v xml:space="preserve"> NA</v>
      </c>
      <c r="DP51" s="106" t="str">
        <f t="shared" si="191"/>
        <v xml:space="preserve"> NA</v>
      </c>
      <c r="DQ51" s="106" t="str">
        <f t="shared" si="191"/>
        <v xml:space="preserve"> NA</v>
      </c>
      <c r="DR51" s="304" t="str">
        <f t="shared" si="191"/>
        <v xml:space="preserve"> NA</v>
      </c>
      <c r="DS51" s="106" t="str">
        <f t="shared" si="191"/>
        <v xml:space="preserve"> NA</v>
      </c>
      <c r="DT51" s="106" t="str">
        <f t="shared" si="191"/>
        <v xml:space="preserve"> NA</v>
      </c>
      <c r="DU51" s="106" t="str">
        <f t="shared" si="191"/>
        <v xml:space="preserve"> NA</v>
      </c>
      <c r="DV51" s="216" t="str">
        <f t="shared" si="182"/>
        <v xml:space="preserve"> NA</v>
      </c>
      <c r="DW51" s="217" t="str">
        <f t="shared" si="182"/>
        <v xml:space="preserve"> NA</v>
      </c>
      <c r="DX51" s="72" t="str">
        <f t="shared" si="182"/>
        <v xml:space="preserve"> NA</v>
      </c>
      <c r="DY51" s="106" t="str">
        <f t="shared" si="182"/>
        <v xml:space="preserve"> NA</v>
      </c>
      <c r="DZ51" s="115" t="str">
        <f t="shared" si="182"/>
        <v xml:space="preserve"> NA</v>
      </c>
    </row>
    <row r="52" spans="1:130">
      <c r="C52" s="285"/>
      <c r="H52" s="288"/>
    </row>
    <row r="53" spans="1:130">
      <c r="C53" s="262"/>
    </row>
  </sheetData>
  <mergeCells count="13">
    <mergeCell ref="DV1:DZ1"/>
    <mergeCell ref="S1:U1"/>
    <mergeCell ref="E1:G1"/>
    <mergeCell ref="H1:L1"/>
    <mergeCell ref="M1:R1"/>
    <mergeCell ref="AM1:AT1"/>
    <mergeCell ref="BT1:CF1"/>
    <mergeCell ref="CH1:CT1"/>
    <mergeCell ref="CU1:DG1"/>
    <mergeCell ref="DH1:DT1"/>
    <mergeCell ref="W1:AL1"/>
    <mergeCell ref="AU1:BH1"/>
    <mergeCell ref="BM1:BS1"/>
  </mergeCells>
  <conditionalFormatting sqref="AG2">
    <cfRule type="top10" dxfId="17" priority="6" rank="1"/>
  </conditionalFormatting>
  <conditionalFormatting sqref="AH2">
    <cfRule type="top10" dxfId="16" priority="5" rank="1"/>
  </conditionalFormatting>
  <conditionalFormatting sqref="AI2">
    <cfRule type="top10" dxfId="15" priority="4" rank="1"/>
  </conditionalFormatting>
  <conditionalFormatting sqref="AJ2">
    <cfRule type="top10" dxfId="14" priority="3" rank="1"/>
  </conditionalFormatting>
  <conditionalFormatting sqref="AR1:AR2">
    <cfRule type="top10" dxfId="13" priority="2" rank="1"/>
  </conditionalFormatting>
  <conditionalFormatting sqref="AQ1:AQ2">
    <cfRule type="top10" dxfId="12" priority="1" rank="1"/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A48"/>
  <sheetViews>
    <sheetView zoomScale="85" zoomScaleNormal="85" workbookViewId="0">
      <pane xSplit="3" ySplit="2" topLeftCell="DD3" activePane="bottomRight" state="frozen"/>
      <selection pane="topRight" activeCell="D1" sqref="D1"/>
      <selection pane="bottomLeft" activeCell="A3" sqref="A3"/>
      <selection pane="bottomRight" activeCell="AM3" sqref="AM3:AM24"/>
    </sheetView>
  </sheetViews>
  <sheetFormatPr defaultRowHeight="15"/>
  <cols>
    <col min="1" max="1" width="12.42578125" customWidth="1"/>
    <col min="2" max="2" width="9.28515625" bestFit="1" customWidth="1"/>
    <col min="3" max="3" width="10.42578125" bestFit="1" customWidth="1"/>
    <col min="4" max="4" width="15.140625" customWidth="1"/>
    <col min="5" max="5" width="12.140625" customWidth="1"/>
    <col min="6" max="6" width="11.140625" customWidth="1"/>
    <col min="7" max="7" width="12.28515625" customWidth="1"/>
    <col min="9" max="9" width="14.7109375" customWidth="1"/>
    <col min="10" max="10" width="13.140625" customWidth="1"/>
    <col min="11" max="11" width="12" customWidth="1"/>
    <col min="13" max="13" width="27.140625" bestFit="1" customWidth="1"/>
    <col min="14" max="14" width="9.85546875" customWidth="1"/>
    <col min="15" max="15" width="10.42578125" customWidth="1"/>
    <col min="17" max="17" width="8.140625" customWidth="1"/>
    <col min="18" max="18" width="24.140625" customWidth="1"/>
    <col min="19" max="19" width="18.85546875" style="110" bestFit="1" customWidth="1"/>
    <col min="20" max="20" width="15" style="109" bestFit="1" customWidth="1"/>
    <col min="21" max="21" width="15.28515625" style="96" bestFit="1" customWidth="1"/>
    <col min="22" max="22" width="13.85546875" customWidth="1"/>
    <col min="23" max="26" width="12" customWidth="1"/>
    <col min="27" max="27" width="12" style="104" customWidth="1"/>
    <col min="29" max="29" width="10.42578125" customWidth="1"/>
    <col min="41" max="42" width="11" bestFit="1" customWidth="1"/>
    <col min="43" max="43" width="13.5703125" bestFit="1" customWidth="1"/>
    <col min="44" max="46" width="11" bestFit="1" customWidth="1"/>
    <col min="47" max="47" width="11.7109375" style="59" bestFit="1" customWidth="1"/>
    <col min="48" max="48" width="10.140625" style="59" bestFit="1" customWidth="1"/>
    <col min="49" max="49" width="12.85546875" style="59" bestFit="1" customWidth="1"/>
    <col min="50" max="56" width="13.140625" bestFit="1" customWidth="1"/>
    <col min="57" max="57" width="10.140625" bestFit="1" customWidth="1"/>
    <col min="58" max="58" width="17.7109375" bestFit="1" customWidth="1"/>
    <col min="59" max="59" width="18.28515625" bestFit="1" customWidth="1"/>
    <col min="60" max="60" width="18.7109375" style="104" bestFit="1" customWidth="1"/>
    <col min="61" max="61" width="17.42578125" customWidth="1"/>
    <col min="62" max="62" width="21" style="104" bestFit="1" customWidth="1"/>
    <col min="63" max="63" width="18.5703125" style="104" bestFit="1" customWidth="1"/>
    <col min="64" max="64" width="21.42578125" customWidth="1"/>
    <col min="70" max="70" width="13.85546875" customWidth="1"/>
    <col min="71" max="71" width="16.28515625" style="96" customWidth="1"/>
    <col min="72" max="76" width="11" bestFit="1" customWidth="1"/>
    <col min="77" max="77" width="12.28515625" bestFit="1" customWidth="1"/>
    <col min="78" max="78" width="12.42578125" customWidth="1"/>
    <col min="79" max="79" width="12" style="104" customWidth="1"/>
    <col min="80" max="90" width="12" bestFit="1" customWidth="1"/>
    <col min="91" max="91" width="14.5703125" bestFit="1" customWidth="1"/>
    <col min="92" max="92" width="15" bestFit="1" customWidth="1"/>
    <col min="93" max="103" width="12" bestFit="1" customWidth="1"/>
    <col min="104" max="104" width="14.5703125" bestFit="1" customWidth="1"/>
    <col min="105" max="105" width="15" bestFit="1" customWidth="1"/>
    <col min="106" max="110" width="11.42578125" customWidth="1"/>
    <col min="111" max="111" width="12.28515625" customWidth="1"/>
    <col min="117" max="117" width="8.85546875" bestFit="1" customWidth="1"/>
    <col min="118" max="118" width="9.5703125" bestFit="1" customWidth="1"/>
    <col min="119" max="121" width="9.5703125" style="104" customWidth="1"/>
    <col min="122" max="122" width="16.28515625" style="104" bestFit="1" customWidth="1"/>
    <col min="123" max="123" width="12.140625" bestFit="1" customWidth="1"/>
    <col min="124" max="124" width="16.28515625" style="79" bestFit="1" customWidth="1"/>
    <col min="125" max="125" width="11" bestFit="1" customWidth="1"/>
    <col min="126" max="126" width="14.140625" bestFit="1" customWidth="1"/>
    <col min="127" max="128" width="15.140625" bestFit="1" customWidth="1"/>
    <col min="129" max="129" width="14.28515625" bestFit="1" customWidth="1"/>
    <col min="130" max="130" width="14.5703125" bestFit="1" customWidth="1"/>
  </cols>
  <sheetData>
    <row r="1" spans="1:131" s="141" customFormat="1" ht="15" customHeight="1">
      <c r="A1" s="120" t="s">
        <v>252</v>
      </c>
      <c r="B1" s="120"/>
      <c r="C1" s="123"/>
      <c r="D1" s="124"/>
      <c r="E1" s="473" t="s">
        <v>99</v>
      </c>
      <c r="F1" s="474"/>
      <c r="G1" s="475"/>
      <c r="H1" s="473" t="s">
        <v>100</v>
      </c>
      <c r="I1" s="474"/>
      <c r="J1" s="474"/>
      <c r="K1" s="474"/>
      <c r="L1" s="474"/>
      <c r="M1" s="478" t="s">
        <v>101</v>
      </c>
      <c r="N1" s="479"/>
      <c r="O1" s="479"/>
      <c r="P1" s="479"/>
      <c r="Q1" s="479"/>
      <c r="R1" s="480"/>
      <c r="S1" s="481" t="s">
        <v>207</v>
      </c>
      <c r="T1" s="481"/>
      <c r="U1" s="482"/>
      <c r="V1" s="30" t="s">
        <v>102</v>
      </c>
      <c r="W1" s="478" t="s">
        <v>103</v>
      </c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8" t="s">
        <v>104</v>
      </c>
      <c r="AN1" s="479"/>
      <c r="AO1" s="479"/>
      <c r="AP1" s="479"/>
      <c r="AQ1" s="479"/>
      <c r="AR1" s="479"/>
      <c r="AS1" s="479"/>
      <c r="AT1" s="480"/>
      <c r="AU1" s="478" t="s">
        <v>273</v>
      </c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/>
      <c r="BG1" s="479"/>
      <c r="BH1" s="480"/>
      <c r="BI1" s="478" t="s">
        <v>224</v>
      </c>
      <c r="BJ1" s="479"/>
      <c r="BK1" s="479"/>
      <c r="BL1" s="480"/>
      <c r="BM1" s="478" t="s">
        <v>274</v>
      </c>
      <c r="BN1" s="479"/>
      <c r="BO1" s="479"/>
      <c r="BP1" s="479"/>
      <c r="BQ1" s="479"/>
      <c r="BR1" s="479"/>
      <c r="BS1" s="480"/>
      <c r="BT1" s="478" t="s">
        <v>275</v>
      </c>
      <c r="BU1" s="479"/>
      <c r="BV1" s="479"/>
      <c r="BW1" s="479"/>
      <c r="BX1" s="479"/>
      <c r="BY1" s="479"/>
      <c r="BZ1" s="479"/>
      <c r="CA1" s="479"/>
      <c r="CB1" s="479"/>
      <c r="CC1" s="479"/>
      <c r="CD1" s="479"/>
      <c r="CE1" s="479"/>
      <c r="CF1" s="479"/>
      <c r="CG1" s="479"/>
      <c r="CH1" s="483" t="s">
        <v>276</v>
      </c>
      <c r="CI1" s="484"/>
      <c r="CJ1" s="484"/>
      <c r="CK1" s="484"/>
      <c r="CL1" s="484"/>
      <c r="CM1" s="484"/>
      <c r="CN1" s="484"/>
      <c r="CO1" s="484"/>
      <c r="CP1" s="484"/>
      <c r="CQ1" s="484"/>
      <c r="CR1" s="484"/>
      <c r="CS1" s="484"/>
      <c r="CT1" s="485"/>
      <c r="CU1" s="483" t="s">
        <v>190</v>
      </c>
      <c r="CV1" s="484"/>
      <c r="CW1" s="484"/>
      <c r="CX1" s="484"/>
      <c r="CY1" s="484"/>
      <c r="CZ1" s="484"/>
      <c r="DA1" s="484"/>
      <c r="DB1" s="484"/>
      <c r="DC1" s="484"/>
      <c r="DD1" s="484"/>
      <c r="DE1" s="484"/>
      <c r="DF1" s="484"/>
      <c r="DG1" s="485"/>
      <c r="DH1" s="483" t="s">
        <v>225</v>
      </c>
      <c r="DI1" s="484"/>
      <c r="DJ1" s="484"/>
      <c r="DK1" s="484"/>
      <c r="DL1" s="484"/>
      <c r="DM1" s="484"/>
      <c r="DN1" s="484"/>
      <c r="DO1" s="484"/>
      <c r="DP1" s="484"/>
      <c r="DQ1" s="484"/>
      <c r="DR1" s="484"/>
      <c r="DS1" s="484"/>
      <c r="DT1" s="484"/>
      <c r="DU1" s="484"/>
      <c r="DV1" s="478" t="s">
        <v>285</v>
      </c>
      <c r="DW1" s="479"/>
      <c r="DX1" s="479"/>
      <c r="DY1" s="479"/>
      <c r="DZ1" s="480"/>
    </row>
    <row r="2" spans="1:131" s="141" customFormat="1" ht="48.75" customHeight="1">
      <c r="A2" s="81" t="s">
        <v>105</v>
      </c>
      <c r="B2" s="81" t="s">
        <v>146</v>
      </c>
      <c r="C2" s="142" t="s">
        <v>106</v>
      </c>
      <c r="D2" s="83" t="s">
        <v>107</v>
      </c>
      <c r="E2" s="143" t="s">
        <v>108</v>
      </c>
      <c r="F2" s="82" t="s">
        <v>109</v>
      </c>
      <c r="G2" s="144" t="s">
        <v>110</v>
      </c>
      <c r="H2" s="143" t="s">
        <v>111</v>
      </c>
      <c r="I2" s="82" t="s">
        <v>112</v>
      </c>
      <c r="J2" s="82" t="s">
        <v>113</v>
      </c>
      <c r="K2" s="82" t="s">
        <v>114</v>
      </c>
      <c r="L2" s="82" t="s">
        <v>115</v>
      </c>
      <c r="M2" s="143" t="s">
        <v>116</v>
      </c>
      <c r="N2" s="82" t="s">
        <v>261</v>
      </c>
      <c r="O2" s="82" t="s">
        <v>260</v>
      </c>
      <c r="P2" s="82" t="s">
        <v>262</v>
      </c>
      <c r="Q2" s="82" t="s">
        <v>259</v>
      </c>
      <c r="R2" s="82" t="s">
        <v>117</v>
      </c>
      <c r="S2" s="152" t="s">
        <v>270</v>
      </c>
      <c r="T2" s="121" t="s">
        <v>271</v>
      </c>
      <c r="U2" s="122" t="s">
        <v>272</v>
      </c>
      <c r="V2" s="145" t="s">
        <v>118</v>
      </c>
      <c r="W2" s="143" t="s">
        <v>119</v>
      </c>
      <c r="X2" s="82" t="s">
        <v>120</v>
      </c>
      <c r="Y2" s="82" t="s">
        <v>121</v>
      </c>
      <c r="Z2" s="82" t="s">
        <v>122</v>
      </c>
      <c r="AA2" s="82" t="s">
        <v>230</v>
      </c>
      <c r="AB2" s="143" t="s">
        <v>163</v>
      </c>
      <c r="AC2" s="82" t="s">
        <v>164</v>
      </c>
      <c r="AD2" s="82" t="s">
        <v>165</v>
      </c>
      <c r="AE2" s="82" t="s">
        <v>166</v>
      </c>
      <c r="AF2" s="82" t="s">
        <v>123</v>
      </c>
      <c r="AG2" s="82" t="s">
        <v>124</v>
      </c>
      <c r="AH2" s="82" t="s">
        <v>125</v>
      </c>
      <c r="AI2" s="82" t="s">
        <v>126</v>
      </c>
      <c r="AJ2" s="82" t="s">
        <v>127</v>
      </c>
      <c r="AK2" s="82" t="s">
        <v>128</v>
      </c>
      <c r="AL2" s="82" t="s">
        <v>129</v>
      </c>
      <c r="AM2" s="143" t="s">
        <v>1752</v>
      </c>
      <c r="AN2" s="82" t="s">
        <v>138</v>
      </c>
      <c r="AO2" s="82" t="s">
        <v>139</v>
      </c>
      <c r="AP2" s="82" t="s">
        <v>140</v>
      </c>
      <c r="AQ2" s="82" t="s">
        <v>141</v>
      </c>
      <c r="AR2" s="82" t="s">
        <v>142</v>
      </c>
      <c r="AS2" s="82" t="s">
        <v>143</v>
      </c>
      <c r="AT2" s="83" t="s">
        <v>144</v>
      </c>
      <c r="AU2" s="143" t="s">
        <v>169</v>
      </c>
      <c r="AV2" s="82" t="s">
        <v>168</v>
      </c>
      <c r="AW2" s="82" t="s">
        <v>167</v>
      </c>
      <c r="AX2" s="82" t="s">
        <v>130</v>
      </c>
      <c r="AY2" s="82" t="s">
        <v>131</v>
      </c>
      <c r="AZ2" s="82" t="s">
        <v>132</v>
      </c>
      <c r="BA2" s="82" t="s">
        <v>133</v>
      </c>
      <c r="BB2" s="82" t="s">
        <v>134</v>
      </c>
      <c r="BC2" s="82" t="s">
        <v>135</v>
      </c>
      <c r="BD2" s="82" t="s">
        <v>136</v>
      </c>
      <c r="BE2" s="143" t="s">
        <v>279</v>
      </c>
      <c r="BF2" s="82" t="s">
        <v>280</v>
      </c>
      <c r="BG2" s="82" t="s">
        <v>194</v>
      </c>
      <c r="BH2" s="82" t="s">
        <v>265</v>
      </c>
      <c r="BI2" s="153" t="s">
        <v>267</v>
      </c>
      <c r="BJ2" s="148" t="s">
        <v>268</v>
      </c>
      <c r="BK2" s="82" t="s">
        <v>266</v>
      </c>
      <c r="BL2" s="82" t="s">
        <v>269</v>
      </c>
      <c r="BM2" s="143" t="s">
        <v>199</v>
      </c>
      <c r="BN2" s="82" t="s">
        <v>200</v>
      </c>
      <c r="BO2" s="82" t="s">
        <v>201</v>
      </c>
      <c r="BP2" s="148" t="s">
        <v>202</v>
      </c>
      <c r="BQ2" s="156" t="s">
        <v>203</v>
      </c>
      <c r="BR2" s="148" t="s">
        <v>281</v>
      </c>
      <c r="BS2" s="154" t="s">
        <v>282</v>
      </c>
      <c r="BT2" s="143" t="s">
        <v>180</v>
      </c>
      <c r="BU2" s="82" t="s">
        <v>181</v>
      </c>
      <c r="BV2" s="82" t="s">
        <v>182</v>
      </c>
      <c r="BW2" s="82" t="s">
        <v>183</v>
      </c>
      <c r="BX2" s="82" t="s">
        <v>184</v>
      </c>
      <c r="BY2" s="82" t="s">
        <v>185</v>
      </c>
      <c r="BZ2" s="82" t="s">
        <v>186</v>
      </c>
      <c r="CA2" s="82" t="s">
        <v>187</v>
      </c>
      <c r="CB2" s="82" t="s">
        <v>188</v>
      </c>
      <c r="CC2" s="82" t="s">
        <v>189</v>
      </c>
      <c r="CD2" s="143" t="s">
        <v>278</v>
      </c>
      <c r="CE2" s="82" t="s">
        <v>277</v>
      </c>
      <c r="CF2" s="82" t="s">
        <v>193</v>
      </c>
      <c r="CG2" s="82" t="s">
        <v>229</v>
      </c>
      <c r="CH2" s="143" t="s">
        <v>180</v>
      </c>
      <c r="CI2" s="82" t="s">
        <v>181</v>
      </c>
      <c r="CJ2" s="82" t="s">
        <v>182</v>
      </c>
      <c r="CK2" s="82" t="s">
        <v>183</v>
      </c>
      <c r="CL2" s="82" t="s">
        <v>184</v>
      </c>
      <c r="CM2" s="82" t="s">
        <v>185</v>
      </c>
      <c r="CN2" s="82" t="s">
        <v>186</v>
      </c>
      <c r="CO2" s="82" t="s">
        <v>187</v>
      </c>
      <c r="CP2" s="82" t="s">
        <v>188</v>
      </c>
      <c r="CQ2" s="82" t="s">
        <v>189</v>
      </c>
      <c r="CR2" s="143" t="s">
        <v>278</v>
      </c>
      <c r="CS2" s="82" t="s">
        <v>277</v>
      </c>
      <c r="CT2" s="83" t="s">
        <v>193</v>
      </c>
      <c r="CU2" s="143" t="s">
        <v>180</v>
      </c>
      <c r="CV2" s="82" t="s">
        <v>181</v>
      </c>
      <c r="CW2" s="82" t="s">
        <v>182</v>
      </c>
      <c r="CX2" s="82" t="s">
        <v>183</v>
      </c>
      <c r="CY2" s="82" t="s">
        <v>184</v>
      </c>
      <c r="CZ2" s="82" t="s">
        <v>185</v>
      </c>
      <c r="DA2" s="82" t="s">
        <v>186</v>
      </c>
      <c r="DB2" s="82" t="s">
        <v>187</v>
      </c>
      <c r="DC2" s="82" t="s">
        <v>188</v>
      </c>
      <c r="DD2" s="82" t="s">
        <v>189</v>
      </c>
      <c r="DE2" s="143" t="s">
        <v>278</v>
      </c>
      <c r="DF2" s="82" t="s">
        <v>277</v>
      </c>
      <c r="DG2" s="83" t="s">
        <v>193</v>
      </c>
      <c r="DH2" s="143" t="s">
        <v>196</v>
      </c>
      <c r="DI2" s="82" t="s">
        <v>197</v>
      </c>
      <c r="DJ2" s="82" t="s">
        <v>198</v>
      </c>
      <c r="DK2" s="82" t="s">
        <v>199</v>
      </c>
      <c r="DL2" s="82" t="s">
        <v>200</v>
      </c>
      <c r="DM2" s="82" t="s">
        <v>201</v>
      </c>
      <c r="DN2" s="82" t="s">
        <v>202</v>
      </c>
      <c r="DO2" s="82" t="s">
        <v>203</v>
      </c>
      <c r="DP2" s="82" t="s">
        <v>204</v>
      </c>
      <c r="DQ2" s="82" t="s">
        <v>205</v>
      </c>
      <c r="DR2" s="143" t="s">
        <v>283</v>
      </c>
      <c r="DS2" s="82" t="s">
        <v>284</v>
      </c>
      <c r="DT2" s="82" t="s">
        <v>206</v>
      </c>
      <c r="DU2" s="121" t="s">
        <v>231</v>
      </c>
      <c r="DV2" s="142" t="s">
        <v>214</v>
      </c>
      <c r="DW2" s="81" t="s">
        <v>215</v>
      </c>
      <c r="DX2" s="81" t="s">
        <v>216</v>
      </c>
      <c r="DY2" s="146" t="s">
        <v>213</v>
      </c>
      <c r="DZ2" s="147" t="s">
        <v>212</v>
      </c>
    </row>
    <row r="3" spans="1:131">
      <c r="A3" s="167" t="s">
        <v>145</v>
      </c>
      <c r="B3" s="168">
        <v>1</v>
      </c>
      <c r="C3" s="169">
        <v>-4.5</v>
      </c>
      <c r="D3" s="170" t="s">
        <v>88</v>
      </c>
      <c r="E3" s="171">
        <v>0.4</v>
      </c>
      <c r="F3" s="172">
        <v>0</v>
      </c>
      <c r="G3" s="170">
        <v>0</v>
      </c>
      <c r="H3" s="171" t="s">
        <v>88</v>
      </c>
      <c r="I3" s="172" t="s">
        <v>88</v>
      </c>
      <c r="J3" s="172" t="s">
        <v>88</v>
      </c>
      <c r="K3" s="172" t="s">
        <v>88</v>
      </c>
      <c r="L3" s="172" t="s">
        <v>88</v>
      </c>
      <c r="M3" s="171">
        <v>5.39</v>
      </c>
      <c r="N3" s="172">
        <v>2.5</v>
      </c>
      <c r="O3" s="172">
        <v>2</v>
      </c>
      <c r="P3" s="172">
        <v>0</v>
      </c>
      <c r="Q3" s="172">
        <v>2</v>
      </c>
      <c r="R3" s="172">
        <v>5.8</v>
      </c>
      <c r="S3" s="297" t="s">
        <v>88</v>
      </c>
      <c r="T3" s="172" t="s">
        <v>88</v>
      </c>
      <c r="U3" s="170" t="s">
        <v>88</v>
      </c>
      <c r="V3" s="173">
        <v>3.2280000000000002</v>
      </c>
      <c r="W3" s="174" t="s">
        <v>88</v>
      </c>
      <c r="X3" s="174" t="s">
        <v>88</v>
      </c>
      <c r="Y3" s="172" t="s">
        <v>88</v>
      </c>
      <c r="Z3" s="172" t="s">
        <v>88</v>
      </c>
      <c r="AA3" s="172" t="str">
        <f>IF(Y3="NA","NA",Y3-Z3)</f>
        <v>NA</v>
      </c>
      <c r="AB3" s="171" t="s">
        <v>88</v>
      </c>
      <c r="AC3" s="172" t="s">
        <v>88</v>
      </c>
      <c r="AD3" s="172" t="s">
        <v>88</v>
      </c>
      <c r="AE3" s="172" t="s">
        <v>88</v>
      </c>
      <c r="AF3" s="172" t="s">
        <v>88</v>
      </c>
      <c r="AG3" s="172" t="s">
        <v>88</v>
      </c>
      <c r="AH3" s="172" t="s">
        <v>88</v>
      </c>
      <c r="AI3" s="172" t="s">
        <v>88</v>
      </c>
      <c r="AJ3" s="172" t="s">
        <v>88</v>
      </c>
      <c r="AK3" s="172" t="s">
        <v>88</v>
      </c>
      <c r="AL3" s="172" t="s">
        <v>88</v>
      </c>
      <c r="AM3" s="171" t="s">
        <v>88</v>
      </c>
      <c r="AN3" s="172" t="s">
        <v>88</v>
      </c>
      <c r="AO3" s="172" t="s">
        <v>88</v>
      </c>
      <c r="AP3" s="172" t="s">
        <v>88</v>
      </c>
      <c r="AQ3" s="176" t="s">
        <v>88</v>
      </c>
      <c r="AR3" s="172" t="s">
        <v>88</v>
      </c>
      <c r="AS3" s="172" t="s">
        <v>88</v>
      </c>
      <c r="AT3" s="170" t="s">
        <v>88</v>
      </c>
      <c r="AU3" s="171" t="str">
        <f>IF(AC3="NA","NA",AC3*'Read me'!$U$30)</f>
        <v>NA</v>
      </c>
      <c r="AV3" s="172" t="str">
        <f>IF(AD3="NA","NA",AD3*'Read me'!$U$31)</f>
        <v>NA</v>
      </c>
      <c r="AW3" s="172" t="str">
        <f>IF(AE3="NA","NA",AE3*'Read me'!$U$21)</f>
        <v>NA</v>
      </c>
      <c r="AX3" s="172" t="str">
        <f>IF(AF3="NA","NA",AF3*'Read me'!$U$22)</f>
        <v>NA</v>
      </c>
      <c r="AY3" s="172" t="str">
        <f>IF(AG3="NA","NA",AG3*'Read me'!$U$23)</f>
        <v>NA</v>
      </c>
      <c r="AZ3" s="172" t="str">
        <f>IF(AH3="NA","NA",AH3*'Read me'!$U$24)</f>
        <v>NA</v>
      </c>
      <c r="BA3" s="172" t="str">
        <f>IF(AI3="NA","NA",AI3*'Read me'!$U$25)</f>
        <v>NA</v>
      </c>
      <c r="BB3" s="172" t="str">
        <f>IF(AJ3="NA","NA",AJ3*'Read me'!$U$26)</f>
        <v>NA</v>
      </c>
      <c r="BC3" s="172" t="str">
        <f>IF(AK3="NA","NA",AK3*'Read me'!$U$27)</f>
        <v>NA</v>
      </c>
      <c r="BD3" s="172" t="str">
        <f>IF(AL3="NA","NA",AL3*'Read me'!$U$28)</f>
        <v>NA</v>
      </c>
      <c r="BE3" s="171" t="str">
        <f>IF(AW3="NA","NA",SUM(AW3:BD3))</f>
        <v>NA</v>
      </c>
      <c r="BF3" s="172" t="str">
        <f>IF(AX3="NA","NA",SUM(AX3:BE3))</f>
        <v>NA</v>
      </c>
      <c r="BG3" s="172" t="s">
        <v>88</v>
      </c>
      <c r="BH3" s="172" t="str">
        <f>IF(AU3="NA","NA",SUM(AU3:BD3))</f>
        <v>NA</v>
      </c>
      <c r="BI3" s="236" t="str">
        <f>IF(Y3="NA","NA",Feedstock!$F$13-Y3)</f>
        <v>NA</v>
      </c>
      <c r="BJ3" s="172" t="str">
        <f t="shared" ref="BJ3:BJ24" si="0">IF(Y3="NA","NA",Y3-BH3)</f>
        <v>NA</v>
      </c>
      <c r="BK3" s="172" t="str">
        <f t="shared" ref="BK3:BK12" si="1">IF(BH3="NA","NA",BH3/I3)</f>
        <v>NA</v>
      </c>
      <c r="BL3" s="172" t="str">
        <f t="shared" ref="BL3:BL24" si="2">IF(Z3="NA","NA",Z3-BH3)</f>
        <v>NA</v>
      </c>
      <c r="BM3" s="171" t="str">
        <f t="shared" ref="BM3:BM21" si="3">IF(AX3="NA","NA",AX3/$BE3)</f>
        <v>NA</v>
      </c>
      <c r="BN3" s="172" t="str">
        <f t="shared" ref="BN3:BN21" si="4">IF(AY3="NA","NA",AY3/$BE3)</f>
        <v>NA</v>
      </c>
      <c r="BO3" s="172" t="str">
        <f t="shared" ref="BO3:BO21" si="5">IF(AZ3="NA","NA",AZ3/$BE3)</f>
        <v>NA</v>
      </c>
      <c r="BP3" s="172" t="str">
        <f t="shared" ref="BP3:BP21" si="6">IF(BA3="NA","NA",BA3/$BE3)</f>
        <v>NA</v>
      </c>
      <c r="BQ3" s="172" t="str">
        <f t="shared" ref="BQ3:BQ21" si="7">IF(BB3="NA","NA",BB3/$BE3)</f>
        <v>NA</v>
      </c>
      <c r="BR3" s="175" t="str">
        <f t="shared" ref="BR3:BR24" si="8">IF(BF3="NA","NA",IF($BE3="NA","NA",BF3/$BE3))</f>
        <v>NA</v>
      </c>
      <c r="BS3" s="175" t="str">
        <f t="shared" ref="BS3:BS24" si="9">IF(BG3="NA","NA",IF($BE3="NA","NA",BG3/$BE3))</f>
        <v>NA</v>
      </c>
      <c r="BT3" s="171" t="s">
        <v>88</v>
      </c>
      <c r="BU3" s="172" t="s">
        <v>88</v>
      </c>
      <c r="BV3" s="172" t="s">
        <v>88</v>
      </c>
      <c r="BW3" s="172" t="s">
        <v>88</v>
      </c>
      <c r="BX3" s="172" t="s">
        <v>88</v>
      </c>
      <c r="BY3" s="172" t="s">
        <v>88</v>
      </c>
      <c r="BZ3" s="172" t="s">
        <v>88</v>
      </c>
      <c r="CA3" s="172" t="s">
        <v>88</v>
      </c>
      <c r="CB3" s="172" t="s">
        <v>88</v>
      </c>
      <c r="CC3" s="172" t="s">
        <v>88</v>
      </c>
      <c r="CD3" s="171" t="s">
        <v>88</v>
      </c>
      <c r="CE3" s="172" t="s">
        <v>88</v>
      </c>
      <c r="CF3" s="175" t="s">
        <v>88</v>
      </c>
      <c r="CG3" s="175" t="s">
        <v>88</v>
      </c>
      <c r="CH3" s="171" t="s">
        <v>88</v>
      </c>
      <c r="CI3" s="172" t="s">
        <v>88</v>
      </c>
      <c r="CJ3" s="172" t="s">
        <v>88</v>
      </c>
      <c r="CK3" s="172" t="s">
        <v>88</v>
      </c>
      <c r="CL3" s="172" t="s">
        <v>88</v>
      </c>
      <c r="CM3" s="172" t="s">
        <v>88</v>
      </c>
      <c r="CN3" s="172" t="s">
        <v>88</v>
      </c>
      <c r="CO3" s="172" t="s">
        <v>88</v>
      </c>
      <c r="CP3" s="172" t="s">
        <v>88</v>
      </c>
      <c r="CQ3" s="172" t="s">
        <v>88</v>
      </c>
      <c r="CR3" s="171" t="s">
        <v>88</v>
      </c>
      <c r="CS3" s="172" t="s">
        <v>88</v>
      </c>
      <c r="CT3" s="170" t="s">
        <v>88</v>
      </c>
      <c r="CU3" s="171" t="s">
        <v>88</v>
      </c>
      <c r="CV3" s="172" t="s">
        <v>88</v>
      </c>
      <c r="CW3" s="172" t="s">
        <v>88</v>
      </c>
      <c r="CX3" s="172" t="s">
        <v>88</v>
      </c>
      <c r="CY3" s="172" t="s">
        <v>88</v>
      </c>
      <c r="CZ3" s="172" t="s">
        <v>88</v>
      </c>
      <c r="DA3" s="172" t="s">
        <v>88</v>
      </c>
      <c r="DB3" s="172" t="s">
        <v>88</v>
      </c>
      <c r="DC3" s="172" t="s">
        <v>88</v>
      </c>
      <c r="DD3" s="172" t="s">
        <v>88</v>
      </c>
      <c r="DE3" s="171" t="s">
        <v>88</v>
      </c>
      <c r="DF3" s="172" t="s">
        <v>88</v>
      </c>
      <c r="DG3" s="170" t="s">
        <v>88</v>
      </c>
      <c r="DH3" s="171" t="s">
        <v>88</v>
      </c>
      <c r="DI3" s="172" t="s">
        <v>88</v>
      </c>
      <c r="DJ3" s="172" t="s">
        <v>88</v>
      </c>
      <c r="DK3" s="172" t="s">
        <v>88</v>
      </c>
      <c r="DL3" s="172" t="s">
        <v>88</v>
      </c>
      <c r="DM3" s="172" t="s">
        <v>88</v>
      </c>
      <c r="DN3" s="172" t="s">
        <v>88</v>
      </c>
      <c r="DO3" s="172" t="s">
        <v>88</v>
      </c>
      <c r="DP3" s="172" t="s">
        <v>88</v>
      </c>
      <c r="DQ3" s="172" t="s">
        <v>88</v>
      </c>
      <c r="DR3" s="171" t="s">
        <v>88</v>
      </c>
      <c r="DS3" s="175" t="s">
        <v>88</v>
      </c>
      <c r="DT3" s="175" t="s">
        <v>88</v>
      </c>
      <c r="DU3" s="175" t="str">
        <f>IF(DO3="NA","NA",SUM(DH3:DQ3))</f>
        <v>NA</v>
      </c>
      <c r="DV3" s="246" t="str">
        <f>IF(H3="NA","NA",Feedstock!$C$8/HHLO!G3)</f>
        <v>NA</v>
      </c>
      <c r="DW3" s="179" t="str">
        <f t="shared" ref="DW3:DW24" si="10">IF(W3="NA","NA",IF($H2="NA","NA",W3/$H2))</f>
        <v>NA</v>
      </c>
      <c r="DX3" s="179" t="str">
        <f>IF(X3="NA","NA",IF($I2="NA","NA",X3/$I2))</f>
        <v>NA</v>
      </c>
      <c r="DY3" s="251" t="str">
        <f t="shared" ref="DY3:DY4" si="11">IF(DV2="NA","NA",IF(DW3="NA","NA",(DV2-DW3)/DV2))</f>
        <v>NA</v>
      </c>
      <c r="DZ3" s="252" t="str">
        <f t="shared" ref="DZ3:DZ24" si="12">IF(L2="NA","NA",IF(DX3="NA","NA",(L2-DX3)/L2))</f>
        <v>NA</v>
      </c>
    </row>
    <row r="4" spans="1:131" s="62" customFormat="1">
      <c r="A4" s="167" t="s">
        <v>145</v>
      </c>
      <c r="B4" s="168">
        <v>1</v>
      </c>
      <c r="C4" s="169">
        <v>-3.5</v>
      </c>
      <c r="D4" s="181">
        <f>C4-C3</f>
        <v>1</v>
      </c>
      <c r="E4" s="171">
        <v>0.6</v>
      </c>
      <c r="F4" s="172">
        <v>0.25</v>
      </c>
      <c r="G4" s="182">
        <f>F4/D5</f>
        <v>7.1428571428571425E-2</v>
      </c>
      <c r="H4" s="169">
        <f>E4/G4</f>
        <v>8.4</v>
      </c>
      <c r="I4" s="183">
        <f>Feedstock!$F$13/2</f>
        <v>50.400018551526117</v>
      </c>
      <c r="J4" s="174">
        <f>Feedstock!$F$10/2</f>
        <v>31.847974369932878</v>
      </c>
      <c r="K4" s="174">
        <f>I4/$E4*$G4</f>
        <v>6.0000022085150144</v>
      </c>
      <c r="L4" s="174">
        <f>J4/$E4*$G4</f>
        <v>3.7914255202301046</v>
      </c>
      <c r="M4" s="171">
        <v>5.72</v>
      </c>
      <c r="N4" s="172">
        <v>5</v>
      </c>
      <c r="O4" s="172">
        <v>2</v>
      </c>
      <c r="P4" s="172">
        <v>0</v>
      </c>
      <c r="Q4" s="172">
        <v>2</v>
      </c>
      <c r="R4" s="172">
        <v>5.86</v>
      </c>
      <c r="S4" s="298">
        <f t="shared" ref="S4:S13" si="13">(M4-R3)/R3</f>
        <v>-1.3793103448275874E-2</v>
      </c>
      <c r="T4" s="174">
        <f t="shared" ref="T4:T12" si="14">N4/1000*O4/E4/D4*1000</f>
        <v>16.666666666666668</v>
      </c>
      <c r="U4" s="170" t="str">
        <f t="shared" ref="U4:U24" si="15">IF(DE4="NA","NA",IF(T4="NA","NA",T4/(CD4+BT4)))</f>
        <v>NA</v>
      </c>
      <c r="V4" s="184">
        <v>4.0999999999999996</v>
      </c>
      <c r="W4" s="174">
        <v>8.3859904587100065</v>
      </c>
      <c r="X4" s="174">
        <v>6.4463017087175611</v>
      </c>
      <c r="Y4" s="172" t="s">
        <v>88</v>
      </c>
      <c r="Z4" s="172" t="s">
        <v>88</v>
      </c>
      <c r="AA4" s="172" t="str">
        <f t="shared" ref="AA4:AA24" si="16">IF(Y4="NA","NA",Y4-Z4)</f>
        <v>NA</v>
      </c>
      <c r="AB4" s="185">
        <v>8.6581766824564338E-2</v>
      </c>
      <c r="AC4" s="176">
        <v>0.13759725825982191</v>
      </c>
      <c r="AD4" s="176">
        <v>0</v>
      </c>
      <c r="AE4" s="176">
        <v>0</v>
      </c>
      <c r="AF4" s="176">
        <v>1.0470790936403576</v>
      </c>
      <c r="AG4" s="176">
        <v>0.40615788044869339</v>
      </c>
      <c r="AH4" s="176">
        <v>0.54810721493284653</v>
      </c>
      <c r="AI4" s="176">
        <v>0.10416321723757448</v>
      </c>
      <c r="AJ4" s="176">
        <v>1.0526378838788559</v>
      </c>
      <c r="AK4" s="174">
        <v>0.16689035115822781</v>
      </c>
      <c r="AL4" s="174">
        <v>0.17282703513239581</v>
      </c>
      <c r="AM4" s="171">
        <v>0</v>
      </c>
      <c r="AN4" s="172" t="s">
        <v>88</v>
      </c>
      <c r="AO4" s="172" t="s">
        <v>88</v>
      </c>
      <c r="AP4" s="172" t="s">
        <v>88</v>
      </c>
      <c r="AQ4" s="176">
        <f>AM4/E4/D4/1000</f>
        <v>0</v>
      </c>
      <c r="AR4" s="172" t="s">
        <v>88</v>
      </c>
      <c r="AS4" s="172" t="s">
        <v>88</v>
      </c>
      <c r="AT4" s="170" t="s">
        <v>88</v>
      </c>
      <c r="AU4" s="185">
        <f>IF(AC4="NA","NA",AC4*'Read me'!$U$30)</f>
        <v>0.1467704088104767</v>
      </c>
      <c r="AV4" s="176">
        <f>IF(AD4="NA","NA",AD4*'Read me'!$U$31)</f>
        <v>0</v>
      </c>
      <c r="AW4" s="176">
        <f>IF(AE4="NA","NA",AE4*'Read me'!$U$21)</f>
        <v>0</v>
      </c>
      <c r="AX4" s="176">
        <f>IF(AF4="NA","NA",AF4*'Read me'!$U$22)</f>
        <v>1.1168843665497148</v>
      </c>
      <c r="AY4" s="176">
        <f>IF(AG4="NA","NA",AG4*'Read me'!$U$23)</f>
        <v>0.61472544067910351</v>
      </c>
      <c r="AZ4" s="176">
        <f>IF(AH4="NA","NA",AH4*'Read me'!$U$24)</f>
        <v>0.99655857260517555</v>
      </c>
      <c r="BA4" s="176">
        <f>IF(AI4="NA","NA",AI4*'Read me'!$U$25)</f>
        <v>0.21241126652368128</v>
      </c>
      <c r="BB4" s="176">
        <f>IF(AJ4="NA","NA",AJ4*'Read me'!$U$26)</f>
        <v>2.3230629161464407</v>
      </c>
      <c r="BC4" s="176">
        <f>IF(AK4="NA","NA",AK4*'Read me'!$U$27)</f>
        <v>0.39026666732385584</v>
      </c>
      <c r="BD4" s="176">
        <f>IF(AL4="NA","NA",AL4*'Read me'!$U$28)</f>
        <v>0.42246608587918971</v>
      </c>
      <c r="BE4" s="185">
        <f t="shared" ref="BE4:BF24" si="17">IF(AW4="NA","NA",SUM(AW4:BD4))</f>
        <v>6.0763753157071614</v>
      </c>
      <c r="BF4" s="176">
        <f>SUM(AW4:AZ4)</f>
        <v>2.7281683798339937</v>
      </c>
      <c r="BG4" s="176">
        <f>SUM(BA4:BD4)</f>
        <v>3.3482069358731672</v>
      </c>
      <c r="BH4" s="176">
        <f t="shared" ref="BH4:BH24" si="18">IF(AU4="NA","NA",SUM(AU4:BD4))</f>
        <v>6.2231457245176385</v>
      </c>
      <c r="BI4" s="236" t="str">
        <f>IF(Y4="NA","NA",Feedstock!$F$13-Y4)</f>
        <v>NA</v>
      </c>
      <c r="BJ4" s="176" t="str">
        <f t="shared" si="0"/>
        <v>NA</v>
      </c>
      <c r="BK4" s="226">
        <f t="shared" si="1"/>
        <v>0.12347506813227555</v>
      </c>
      <c r="BL4" s="176" t="str">
        <f t="shared" si="2"/>
        <v>NA</v>
      </c>
      <c r="BM4" s="185">
        <f t="shared" si="3"/>
        <v>0.18380766633400972</v>
      </c>
      <c r="BN4" s="176">
        <f t="shared" si="4"/>
        <v>0.10116646993316318</v>
      </c>
      <c r="BO4" s="176">
        <f t="shared" si="5"/>
        <v>0.16400543429717315</v>
      </c>
      <c r="BP4" s="176">
        <f t="shared" si="6"/>
        <v>3.4956903661728655E-2</v>
      </c>
      <c r="BQ4" s="176">
        <f t="shared" si="7"/>
        <v>0.38231063676093635</v>
      </c>
      <c r="BR4" s="176">
        <f t="shared" si="8"/>
        <v>0.44897957056434601</v>
      </c>
      <c r="BS4" s="176">
        <f t="shared" si="9"/>
        <v>0.55102042943565388</v>
      </c>
      <c r="BT4" s="171" t="s">
        <v>88</v>
      </c>
      <c r="BU4" s="172" t="s">
        <v>88</v>
      </c>
      <c r="BV4" s="172" t="s">
        <v>88</v>
      </c>
      <c r="BW4" s="172" t="s">
        <v>88</v>
      </c>
      <c r="BX4" s="172" t="s">
        <v>88</v>
      </c>
      <c r="BY4" s="172" t="s">
        <v>88</v>
      </c>
      <c r="BZ4" s="172" t="s">
        <v>88</v>
      </c>
      <c r="CA4" s="172" t="s">
        <v>88</v>
      </c>
      <c r="CB4" s="172" t="s">
        <v>88</v>
      </c>
      <c r="CC4" s="172" t="s">
        <v>88</v>
      </c>
      <c r="CD4" s="171" t="s">
        <v>88</v>
      </c>
      <c r="CE4" s="172" t="s">
        <v>88</v>
      </c>
      <c r="CF4" s="172" t="s">
        <v>88</v>
      </c>
      <c r="CG4" s="172" t="s">
        <v>88</v>
      </c>
      <c r="CH4" s="171" t="s">
        <v>88</v>
      </c>
      <c r="CI4" s="172" t="s">
        <v>88</v>
      </c>
      <c r="CJ4" s="172" t="s">
        <v>88</v>
      </c>
      <c r="CK4" s="172" t="s">
        <v>88</v>
      </c>
      <c r="CL4" s="172" t="s">
        <v>88</v>
      </c>
      <c r="CM4" s="172" t="s">
        <v>88</v>
      </c>
      <c r="CN4" s="172" t="s">
        <v>88</v>
      </c>
      <c r="CO4" s="172" t="s">
        <v>88</v>
      </c>
      <c r="CP4" s="172" t="s">
        <v>88</v>
      </c>
      <c r="CQ4" s="172" t="s">
        <v>88</v>
      </c>
      <c r="CR4" s="171" t="s">
        <v>88</v>
      </c>
      <c r="CS4" s="172" t="s">
        <v>88</v>
      </c>
      <c r="CT4" s="170" t="s">
        <v>88</v>
      </c>
      <c r="CU4" s="171" t="s">
        <v>88</v>
      </c>
      <c r="CV4" s="172" t="s">
        <v>88</v>
      </c>
      <c r="CW4" s="172" t="s">
        <v>88</v>
      </c>
      <c r="CX4" s="172" t="s">
        <v>88</v>
      </c>
      <c r="CY4" s="172" t="s">
        <v>88</v>
      </c>
      <c r="CZ4" s="172" t="s">
        <v>88</v>
      </c>
      <c r="DA4" s="172" t="s">
        <v>88</v>
      </c>
      <c r="DB4" s="172" t="s">
        <v>88</v>
      </c>
      <c r="DC4" s="172" t="s">
        <v>88</v>
      </c>
      <c r="DD4" s="172" t="s">
        <v>88</v>
      </c>
      <c r="DE4" s="171" t="s">
        <v>88</v>
      </c>
      <c r="DF4" s="172" t="s">
        <v>88</v>
      </c>
      <c r="DG4" s="170" t="s">
        <v>88</v>
      </c>
      <c r="DH4" s="171" t="s">
        <v>88</v>
      </c>
      <c r="DI4" s="172" t="s">
        <v>88</v>
      </c>
      <c r="DJ4" s="172" t="s">
        <v>88</v>
      </c>
      <c r="DK4" s="172" t="s">
        <v>88</v>
      </c>
      <c r="DL4" s="172" t="s">
        <v>88</v>
      </c>
      <c r="DM4" s="172" t="s">
        <v>88</v>
      </c>
      <c r="DN4" s="172" t="s">
        <v>88</v>
      </c>
      <c r="DO4" s="172" t="s">
        <v>88</v>
      </c>
      <c r="DP4" s="172" t="s">
        <v>88</v>
      </c>
      <c r="DQ4" s="172" t="s">
        <v>88</v>
      </c>
      <c r="DR4" s="171" t="s">
        <v>88</v>
      </c>
      <c r="DS4" s="172" t="s">
        <v>88</v>
      </c>
      <c r="DT4" s="172" t="s">
        <v>88</v>
      </c>
      <c r="DU4" s="172" t="str">
        <f t="shared" ref="DU4:DU24" si="19">IF(DO4="NA","NA",SUM(DH4:DQ4))</f>
        <v>NA</v>
      </c>
      <c r="DV4" s="246">
        <f>IF(H4="NA","NA",Feedstock!$F$8/LHLO!H4)</f>
        <v>8.2740573104798667</v>
      </c>
      <c r="DW4" s="179" t="str">
        <f t="shared" si="10"/>
        <v>NA</v>
      </c>
      <c r="DX4" s="179" t="str">
        <f>IF(X4="NA","NA",IF($I3="NA","NA",X4/$I3))</f>
        <v>NA</v>
      </c>
      <c r="DY4" s="251" t="str">
        <f t="shared" si="11"/>
        <v>NA</v>
      </c>
      <c r="DZ4" s="252" t="str">
        <f t="shared" si="12"/>
        <v>NA</v>
      </c>
      <c r="EA4" s="250"/>
    </row>
    <row r="5" spans="1:131" s="62" customFormat="1">
      <c r="A5" s="187"/>
      <c r="B5" s="188">
        <v>1</v>
      </c>
      <c r="C5" s="189">
        <v>0</v>
      </c>
      <c r="D5" s="190">
        <f>C5-C4</f>
        <v>3.5</v>
      </c>
      <c r="E5" s="191">
        <v>0.6</v>
      </c>
      <c r="F5" s="192">
        <v>0.25</v>
      </c>
      <c r="G5" s="193">
        <f>F5/D6</f>
        <v>7.0588235294165982E-2</v>
      </c>
      <c r="H5" s="189">
        <f>E5/G5</f>
        <v>8.4999999999941789</v>
      </c>
      <c r="I5" s="194">
        <f>Feedstock!$F$13</f>
        <v>100.80003710305223</v>
      </c>
      <c r="J5" s="195">
        <f>Feedstock!$F$10</f>
        <v>63.695948739865756</v>
      </c>
      <c r="K5" s="195">
        <f>I5/$E5*$G5</f>
        <v>11.858827894484856</v>
      </c>
      <c r="L5" s="195">
        <f t="shared" ref="L5:L12" si="20">J5/$E5*$G5</f>
        <v>7.4936410282246326</v>
      </c>
      <c r="M5" s="191">
        <v>5.74</v>
      </c>
      <c r="N5" s="192">
        <v>12</v>
      </c>
      <c r="O5" s="192">
        <v>2</v>
      </c>
      <c r="P5" s="192">
        <v>0</v>
      </c>
      <c r="Q5" s="192">
        <v>2</v>
      </c>
      <c r="R5" s="192">
        <v>5.98</v>
      </c>
      <c r="S5" s="296">
        <f t="shared" si="13"/>
        <v>-2.047781569965872E-2</v>
      </c>
      <c r="T5" s="195">
        <f t="shared" si="14"/>
        <v>11.428571428571429</v>
      </c>
      <c r="U5" s="200">
        <f t="shared" si="15"/>
        <v>6.2174934199855585</v>
      </c>
      <c r="V5" s="197">
        <v>6.8789999999999996</v>
      </c>
      <c r="W5" s="195">
        <v>15.543771203359499</v>
      </c>
      <c r="X5" s="195">
        <v>12.002292332750027</v>
      </c>
      <c r="Y5" s="195">
        <v>23.659698113207551</v>
      </c>
      <c r="Z5" s="195">
        <v>12.102339622641511</v>
      </c>
      <c r="AA5" s="195">
        <f t="shared" si="16"/>
        <v>11.55735849056604</v>
      </c>
      <c r="AB5" s="198">
        <v>0</v>
      </c>
      <c r="AC5" s="199">
        <v>6.8306482760089802</v>
      </c>
      <c r="AD5" s="199">
        <v>0.932549390981255</v>
      </c>
      <c r="AE5" s="199">
        <v>0</v>
      </c>
      <c r="AF5" s="199">
        <v>1.1309697209572711</v>
      </c>
      <c r="AG5" s="199">
        <v>0.4630448923473961</v>
      </c>
      <c r="AH5" s="199">
        <v>2.6243206555190737</v>
      </c>
      <c r="AI5" s="199">
        <v>0</v>
      </c>
      <c r="AJ5" s="199">
        <v>0.66862966996060869</v>
      </c>
      <c r="AK5" s="192">
        <v>0</v>
      </c>
      <c r="AL5" s="192">
        <v>0</v>
      </c>
      <c r="AM5" s="289">
        <v>963.00399880607188</v>
      </c>
      <c r="AN5" s="192" t="s">
        <v>88</v>
      </c>
      <c r="AO5" s="192" t="s">
        <v>88</v>
      </c>
      <c r="AP5" s="192" t="s">
        <v>88</v>
      </c>
      <c r="AQ5" s="199">
        <f>AM5/E5/D5/1000</f>
        <v>0.45857333276479617</v>
      </c>
      <c r="AR5" s="192" t="s">
        <v>88</v>
      </c>
      <c r="AS5" s="192" t="s">
        <v>88</v>
      </c>
      <c r="AT5" s="196" t="s">
        <v>88</v>
      </c>
      <c r="AU5" s="198">
        <f>IF(AC5="NA","NA",AC5*'Read me'!$U$30)</f>
        <v>7.2860248277429118</v>
      </c>
      <c r="AV5" s="199">
        <f>IF(AD5="NA","NA",AD5*'Read me'!$U$31)</f>
        <v>1.9461900333521842</v>
      </c>
      <c r="AW5" s="199">
        <f>IF(AE5="NA","NA",AE5*'Read me'!$U$21)</f>
        <v>0</v>
      </c>
      <c r="AX5" s="199">
        <f>IF(AF5="NA","NA",AF5*'Read me'!$U$22)</f>
        <v>1.2063677023544226</v>
      </c>
      <c r="AY5" s="199">
        <f>IF(AG5="NA","NA",AG5*'Read me'!$U$23)</f>
        <v>0.70082470193119417</v>
      </c>
      <c r="AZ5" s="199">
        <f>IF(AH5="NA","NA",AH5*'Read me'!$U$24)</f>
        <v>4.771492100943771</v>
      </c>
      <c r="BA5" s="199">
        <f>IF(AI5="NA","NA",AI5*'Read me'!$U$25)</f>
        <v>0</v>
      </c>
      <c r="BB5" s="199">
        <f>IF(AJ5="NA","NA",AJ5*'Read me'!$U$26)</f>
        <v>1.4755965130165156</v>
      </c>
      <c r="BC5" s="199">
        <f>IF(AK5="NA","NA",AK5*'Read me'!$U$27)</f>
        <v>0</v>
      </c>
      <c r="BD5" s="199">
        <f>IF(AL5="NA","NA",AL5*'Read me'!$U$28)</f>
        <v>0</v>
      </c>
      <c r="BE5" s="198">
        <f t="shared" si="17"/>
        <v>8.1542810182459036</v>
      </c>
      <c r="BF5" s="199">
        <f>SUM(AW5:AZ5)</f>
        <v>6.6786845052293877</v>
      </c>
      <c r="BG5" s="199">
        <f>SUM(BA5:BD5)</f>
        <v>1.4755965130165156</v>
      </c>
      <c r="BH5" s="199">
        <f>IF(AU5="NA","NA",SUM(AU5:BD5))</f>
        <v>17.386495879340998</v>
      </c>
      <c r="BI5" s="237">
        <f>IF(Y5="NA","NA",Feedstock!$F$13-Y5)</f>
        <v>77.140338989844679</v>
      </c>
      <c r="BJ5" s="199">
        <f t="shared" si="0"/>
        <v>6.2732022338665523</v>
      </c>
      <c r="BK5" s="227">
        <f t="shared" si="1"/>
        <v>0.1724850146787747</v>
      </c>
      <c r="BL5" s="232">
        <f t="shared" si="2"/>
        <v>-5.2841562566994877</v>
      </c>
      <c r="BM5" s="198">
        <f t="shared" si="3"/>
        <v>0.14794286579712806</v>
      </c>
      <c r="BN5" s="199">
        <f t="shared" si="4"/>
        <v>8.5945615605231007E-2</v>
      </c>
      <c r="BO5" s="199">
        <f t="shared" si="5"/>
        <v>0.58515178594742412</v>
      </c>
      <c r="BP5" s="199">
        <f t="shared" si="6"/>
        <v>0</v>
      </c>
      <c r="BQ5" s="199">
        <f t="shared" si="7"/>
        <v>0.18095973265021673</v>
      </c>
      <c r="BR5" s="199">
        <f t="shared" si="8"/>
        <v>0.8190402673497833</v>
      </c>
      <c r="BS5" s="199">
        <f t="shared" si="9"/>
        <v>0.18095973265021673</v>
      </c>
      <c r="BT5" s="198">
        <f t="shared" ref="BT5:BT13" si="21">IF(AU5="NA","NA",AU5/$H4)</f>
        <v>0.86738390806463228</v>
      </c>
      <c r="BU5" s="199">
        <f t="shared" ref="BU5:BU13" si="22">IF(AV5="NA","NA",AV5/$H4)</f>
        <v>0.23168928968478383</v>
      </c>
      <c r="BV5" s="199">
        <f t="shared" ref="BV5:BV13" si="23">IF(AW5="NA","NA",AW5/$H4)</f>
        <v>0</v>
      </c>
      <c r="BW5" s="199">
        <f t="shared" ref="BW5:BW13" si="24">IF(AX5="NA","NA",AX5/$H4)</f>
        <v>0.14361520266124078</v>
      </c>
      <c r="BX5" s="199">
        <f t="shared" ref="BX5:BX13" si="25">IF(AY5="NA","NA",AY5/$H4)</f>
        <v>8.3431512134665972E-2</v>
      </c>
      <c r="BY5" s="199">
        <f t="shared" ref="BY5:BY13" si="26">IF(AZ5="NA","NA",AZ5/$H4)</f>
        <v>0.56803477392187751</v>
      </c>
      <c r="BZ5" s="199">
        <f t="shared" ref="BZ5:BZ13" si="27">IF(BA5="NA","NA",BA5/$H4)</f>
        <v>0</v>
      </c>
      <c r="CA5" s="199">
        <f t="shared" ref="CA5:CA13" si="28">IF(BB5="NA","NA",BB5/$H4)</f>
        <v>0.17566625154958518</v>
      </c>
      <c r="CB5" s="199">
        <f t="shared" ref="CB5:CB13" si="29">IF(BC5="NA","NA",BC5/$H4)</f>
        <v>0</v>
      </c>
      <c r="CC5" s="199">
        <f t="shared" ref="CC5:CC13" si="30">IF(BD5="NA","NA",BD5/$H4)</f>
        <v>0</v>
      </c>
      <c r="CD5" s="198">
        <f t="shared" ref="CD5:CD13" si="31">IF(BE5="NA","NA",BE5/$H4)</f>
        <v>0.97074774026736943</v>
      </c>
      <c r="CE5" s="199">
        <f t="shared" ref="CE5:CE13" si="32">IF(BF5="NA","NA",BF5/$H4)</f>
        <v>0.79508148871778417</v>
      </c>
      <c r="CF5" s="199">
        <f t="shared" ref="CF5:CF13" si="33">IF(BG5="NA","NA",BG5/$H4)</f>
        <v>0.17566625154958518</v>
      </c>
      <c r="CG5" s="199">
        <f t="shared" ref="CG5:CG13" si="34">IF(BH5="NA","NA",BH5/$H4)</f>
        <v>2.0698209380167856</v>
      </c>
      <c r="CH5" s="198">
        <f>Feedstock!$F$19/$H4</f>
        <v>1.6985695541185779</v>
      </c>
      <c r="CI5" s="199">
        <f>Feedstock!$F$17/$H4</f>
        <v>0.7439295283142362</v>
      </c>
      <c r="CJ5" s="199">
        <v>0</v>
      </c>
      <c r="CK5" s="199">
        <f>Feedstock!$F$21/H4</f>
        <v>0.20190909481134917</v>
      </c>
      <c r="CL5" s="199">
        <f>Feedstock!$F$23/H4</f>
        <v>7.2432973445751531E-2</v>
      </c>
      <c r="CM5" s="199">
        <f>Feedstock!$F$25/H4</f>
        <v>0</v>
      </c>
      <c r="CN5" s="199">
        <v>0</v>
      </c>
      <c r="CO5" s="199">
        <v>0</v>
      </c>
      <c r="CP5" s="199">
        <v>0</v>
      </c>
      <c r="CQ5" s="199">
        <v>0</v>
      </c>
      <c r="CR5" s="198">
        <f>Feedstock!$F$26/H4</f>
        <v>0.27434206825710072</v>
      </c>
      <c r="CS5" s="199">
        <f>Feedstock!$F$27/H4</f>
        <v>0.27434206825710072</v>
      </c>
      <c r="CT5" s="200">
        <f>Feedstock!$F$28/H4</f>
        <v>0</v>
      </c>
      <c r="CU5" s="198">
        <f t="shared" ref="CU5:DG6" si="35">BT5-CH5</f>
        <v>-0.83118564605394563</v>
      </c>
      <c r="CV5" s="199">
        <f t="shared" si="35"/>
        <v>-0.51224023862945234</v>
      </c>
      <c r="CW5" s="199">
        <f t="shared" si="35"/>
        <v>0</v>
      </c>
      <c r="CX5" s="199">
        <f t="shared" si="35"/>
        <v>-5.8293892150108384E-2</v>
      </c>
      <c r="CY5" s="199">
        <f t="shared" si="35"/>
        <v>1.0998538688914442E-2</v>
      </c>
      <c r="CZ5" s="199">
        <f t="shared" si="35"/>
        <v>0.56803477392187751</v>
      </c>
      <c r="DA5" s="199">
        <f t="shared" si="35"/>
        <v>0</v>
      </c>
      <c r="DB5" s="199">
        <f t="shared" si="35"/>
        <v>0.17566625154958518</v>
      </c>
      <c r="DC5" s="199">
        <f t="shared" si="35"/>
        <v>0</v>
      </c>
      <c r="DD5" s="199">
        <f t="shared" si="35"/>
        <v>0</v>
      </c>
      <c r="DE5" s="198">
        <f t="shared" si="35"/>
        <v>0.69640567201026871</v>
      </c>
      <c r="DF5" s="199">
        <f t="shared" si="35"/>
        <v>0.52073942046068344</v>
      </c>
      <c r="DG5" s="200">
        <f t="shared" si="35"/>
        <v>0.17566625154958518</v>
      </c>
      <c r="DH5" s="296">
        <f>CU5/$K4</f>
        <v>-0.1385308900177325</v>
      </c>
      <c r="DI5" s="201">
        <f t="shared" ref="DI5:DT20" si="36">CV5/$K4</f>
        <v>-8.5373341680190895E-2</v>
      </c>
      <c r="DJ5" s="201">
        <f>CW5/$K4</f>
        <v>0</v>
      </c>
      <c r="DK5" s="201">
        <f t="shared" si="36"/>
        <v>-9.7156451154933789E-3</v>
      </c>
      <c r="DL5" s="201">
        <f t="shared" si="36"/>
        <v>1.8330891067516045E-3</v>
      </c>
      <c r="DM5" s="201">
        <f t="shared" si="36"/>
        <v>9.4672427472733328E-2</v>
      </c>
      <c r="DN5" s="201">
        <f t="shared" si="36"/>
        <v>0</v>
      </c>
      <c r="DO5" s="201">
        <f t="shared" si="36"/>
        <v>2.9277697814891659E-2</v>
      </c>
      <c r="DP5" s="201">
        <f t="shared" si="36"/>
        <v>0</v>
      </c>
      <c r="DQ5" s="201">
        <f t="shared" si="36"/>
        <v>0</v>
      </c>
      <c r="DR5" s="296">
        <f t="shared" si="36"/>
        <v>0.11606756927888322</v>
      </c>
      <c r="DS5" s="201">
        <f t="shared" si="36"/>
        <v>8.678987146399153E-2</v>
      </c>
      <c r="DT5" s="201">
        <f t="shared" si="36"/>
        <v>2.9277697814891659E-2</v>
      </c>
      <c r="DU5" s="201">
        <f t="shared" si="19"/>
        <v>-0.10783666241904018</v>
      </c>
      <c r="DV5" s="247">
        <f>IF(H5="NA","NA",Feedstock!$F$8/LHLO!H5)</f>
        <v>8.1767154597739395</v>
      </c>
      <c r="DW5" s="202">
        <f t="shared" si="10"/>
        <v>1.8504489527808927</v>
      </c>
      <c r="DX5" s="202">
        <f t="shared" ref="DX5:DX24" si="37">IF(X5="NA","NA",IF($H4="NA","NA",X5/$H4))</f>
        <v>1.4288443253273841</v>
      </c>
      <c r="DY5" s="253">
        <f>IF(DV4="NA","NA",IF(DW5="NA","NA",(DV4-DW5)/DV4))</f>
        <v>0.77635531356096288</v>
      </c>
      <c r="DZ5" s="254">
        <f t="shared" si="12"/>
        <v>0.62313796810634259</v>
      </c>
    </row>
    <row r="6" spans="1:131" s="62" customFormat="1">
      <c r="A6" s="187"/>
      <c r="B6" s="188">
        <v>1</v>
      </c>
      <c r="C6" s="189">
        <v>3.5416666666642413</v>
      </c>
      <c r="D6" s="190">
        <f>C6-C5</f>
        <v>3.5416666666642413</v>
      </c>
      <c r="E6" s="191">
        <v>0.6</v>
      </c>
      <c r="F6" s="192">
        <v>0.25</v>
      </c>
      <c r="G6" s="193">
        <f>F6/D7</f>
        <v>7.2289156626455325E-2</v>
      </c>
      <c r="H6" s="189">
        <f>E6/G6</f>
        <v>8.3000000000058201</v>
      </c>
      <c r="I6" s="194">
        <f>Feedstock!$F$13</f>
        <v>100.80003710305223</v>
      </c>
      <c r="J6" s="195">
        <f>Feedstock!$F$10</f>
        <v>63.695948739865756</v>
      </c>
      <c r="K6" s="195">
        <f>I6/$E6*$G6</f>
        <v>12.144582783491753</v>
      </c>
      <c r="L6" s="195">
        <f t="shared" si="20"/>
        <v>7.6742106915447099</v>
      </c>
      <c r="M6" s="191">
        <v>5.88</v>
      </c>
      <c r="N6" s="192">
        <v>9</v>
      </c>
      <c r="O6" s="192">
        <v>2</v>
      </c>
      <c r="P6" s="192">
        <v>0</v>
      </c>
      <c r="Q6" s="192">
        <v>2</v>
      </c>
      <c r="R6" s="192">
        <v>5.89</v>
      </c>
      <c r="S6" s="296">
        <f t="shared" si="13"/>
        <v>-1.6722408026755942E-2</v>
      </c>
      <c r="T6" s="195">
        <f t="shared" si="14"/>
        <v>8.4705882352999176</v>
      </c>
      <c r="U6" s="200">
        <f t="shared" si="15"/>
        <v>4.5139205979964201</v>
      </c>
      <c r="V6" s="197">
        <v>8.0039999999999996</v>
      </c>
      <c r="W6" s="195" t="s">
        <v>88</v>
      </c>
      <c r="X6" s="195" t="s">
        <v>88</v>
      </c>
      <c r="Y6" s="192" t="s">
        <v>88</v>
      </c>
      <c r="Z6" s="192" t="s">
        <v>88</v>
      </c>
      <c r="AA6" s="192" t="str">
        <f t="shared" si="16"/>
        <v>NA</v>
      </c>
      <c r="AB6" s="198">
        <v>0</v>
      </c>
      <c r="AC6" s="199">
        <v>0.47281921672517563</v>
      </c>
      <c r="AD6" s="199">
        <v>3.6935825136684972</v>
      </c>
      <c r="AE6" s="199">
        <v>0</v>
      </c>
      <c r="AF6" s="199">
        <v>0</v>
      </c>
      <c r="AG6" s="199">
        <v>1.1390661690842467</v>
      </c>
      <c r="AH6" s="199">
        <v>6.8467101282867713</v>
      </c>
      <c r="AI6" s="199">
        <v>0</v>
      </c>
      <c r="AJ6" s="199">
        <v>0.5771728505619923</v>
      </c>
      <c r="AK6" s="192">
        <v>0</v>
      </c>
      <c r="AL6" s="192">
        <v>0</v>
      </c>
      <c r="AM6" s="289">
        <v>1538.9181549548011</v>
      </c>
      <c r="AN6" s="192" t="s">
        <v>88</v>
      </c>
      <c r="AO6" s="192" t="s">
        <v>88</v>
      </c>
      <c r="AP6" s="192" t="s">
        <v>88</v>
      </c>
      <c r="AQ6" s="199">
        <f>AM6/E6/D6/1000</f>
        <v>0.72419677880275535</v>
      </c>
      <c r="AR6" s="192" t="s">
        <v>88</v>
      </c>
      <c r="AS6" s="192" t="s">
        <v>88</v>
      </c>
      <c r="AT6" s="196" t="s">
        <v>88</v>
      </c>
      <c r="AU6" s="198">
        <f>IF(AC6="NA","NA",AC6*'Read me'!$U$30)</f>
        <v>0.50434049784018731</v>
      </c>
      <c r="AV6" s="199">
        <f>IF(AD6="NA","NA",AD6*'Read me'!$U$31)</f>
        <v>7.7083461154820805</v>
      </c>
      <c r="AW6" s="199">
        <f>IF(AE6="NA","NA",AE6*'Read me'!$U$21)</f>
        <v>0</v>
      </c>
      <c r="AX6" s="199">
        <f>IF(AF6="NA","NA",AF6*'Read me'!$U$22)</f>
        <v>0</v>
      </c>
      <c r="AY6" s="199">
        <f>IF(AG6="NA","NA",AG6*'Read me'!$U$23)</f>
        <v>1.7239920396950763</v>
      </c>
      <c r="AZ6" s="199">
        <f>IF(AH6="NA","NA",AH6*'Read me'!$U$24)</f>
        <v>12.448563869612313</v>
      </c>
      <c r="BA6" s="199">
        <f>IF(AI6="NA","NA",AI6*'Read me'!$U$25)</f>
        <v>0</v>
      </c>
      <c r="BB6" s="199">
        <f>IF(AJ6="NA","NA",AJ6*'Read me'!$U$26)</f>
        <v>1.2737607736540519</v>
      </c>
      <c r="BC6" s="199">
        <f>IF(AK6="NA","NA",AK6*'Read me'!$U$27)</f>
        <v>0</v>
      </c>
      <c r="BD6" s="199">
        <f>IF(AL6="NA","NA",AL6*'Read me'!$U$28)</f>
        <v>0</v>
      </c>
      <c r="BE6" s="198">
        <f t="shared" si="17"/>
        <v>15.446316682961442</v>
      </c>
      <c r="BF6" s="199">
        <f t="shared" ref="BF6:BF24" si="38">SUM(AW6:AZ6)</f>
        <v>14.172555909307389</v>
      </c>
      <c r="BG6" s="199">
        <f>SUM(BA6:BD6)</f>
        <v>1.2737607736540519</v>
      </c>
      <c r="BH6" s="199">
        <f>IF(AU6="NA","NA",SUM(AU6:BD6))</f>
        <v>23.659003296283707</v>
      </c>
      <c r="BI6" s="237" t="str">
        <f>IF(Y6="NA","NA",Feedstock!$F$13-Y6)</f>
        <v>NA</v>
      </c>
      <c r="BJ6" s="199" t="str">
        <f t="shared" si="0"/>
        <v>NA</v>
      </c>
      <c r="BK6" s="227">
        <f t="shared" si="1"/>
        <v>0.23471224789427494</v>
      </c>
      <c r="BL6" s="199" t="str">
        <f t="shared" si="2"/>
        <v>NA</v>
      </c>
      <c r="BM6" s="198">
        <f t="shared" si="3"/>
        <v>0</v>
      </c>
      <c r="BN6" s="199">
        <f t="shared" si="4"/>
        <v>0.11161185382122726</v>
      </c>
      <c r="BO6" s="199">
        <f t="shared" si="5"/>
        <v>0.80592442360994088</v>
      </c>
      <c r="BP6" s="199">
        <f t="shared" si="6"/>
        <v>0</v>
      </c>
      <c r="BQ6" s="199">
        <f t="shared" si="7"/>
        <v>8.2463722568831888E-2</v>
      </c>
      <c r="BR6" s="199">
        <f t="shared" si="8"/>
        <v>0.91753627743116806</v>
      </c>
      <c r="BS6" s="199">
        <f t="shared" si="9"/>
        <v>8.2463722568831888E-2</v>
      </c>
      <c r="BT6" s="198">
        <f t="shared" si="21"/>
        <v>5.9334176216533259E-2</v>
      </c>
      <c r="BU6" s="199">
        <f t="shared" si="22"/>
        <v>0.90686424888086581</v>
      </c>
      <c r="BV6" s="199">
        <f t="shared" si="23"/>
        <v>0</v>
      </c>
      <c r="BW6" s="199">
        <f t="shared" si="24"/>
        <v>0</v>
      </c>
      <c r="BX6" s="199">
        <f t="shared" si="25"/>
        <v>0.202822592905442</v>
      </c>
      <c r="BY6" s="199">
        <f t="shared" si="26"/>
        <v>1.4645369258377456</v>
      </c>
      <c r="BZ6" s="199">
        <f t="shared" si="27"/>
        <v>0</v>
      </c>
      <c r="CA6" s="199">
        <f t="shared" si="28"/>
        <v>0.1498542086652852</v>
      </c>
      <c r="CB6" s="199">
        <f t="shared" si="29"/>
        <v>0</v>
      </c>
      <c r="CC6" s="199">
        <f t="shared" si="30"/>
        <v>0</v>
      </c>
      <c r="CD6" s="198">
        <f t="shared" si="31"/>
        <v>1.817213727408473</v>
      </c>
      <c r="CE6" s="199">
        <f t="shared" si="32"/>
        <v>1.6673595187431878</v>
      </c>
      <c r="CF6" s="199">
        <f t="shared" si="33"/>
        <v>0.1498542086652852</v>
      </c>
      <c r="CG6" s="199">
        <f t="shared" si="34"/>
        <v>2.7834121525058717</v>
      </c>
      <c r="CH6" s="198">
        <f>Feedstock!$F$19/$H5</f>
        <v>1.6785863828948031</v>
      </c>
      <c r="CI6" s="199">
        <f>Feedstock!$F$17/$H5</f>
        <v>0.73517741621692523</v>
      </c>
      <c r="CJ6" s="199">
        <v>0</v>
      </c>
      <c r="CK6" s="199">
        <f>Feedstock!$F$21/H5</f>
        <v>0.1995336936960582</v>
      </c>
      <c r="CL6" s="199">
        <f>Feedstock!$F$23/H5</f>
        <v>7.1580820817027005E-2</v>
      </c>
      <c r="CM6" s="199">
        <f>Feedstock!$F$25/H5</f>
        <v>0</v>
      </c>
      <c r="CN6" s="199">
        <v>0</v>
      </c>
      <c r="CO6" s="199">
        <v>0</v>
      </c>
      <c r="CP6" s="199">
        <v>0</v>
      </c>
      <c r="CQ6" s="199">
        <v>0</v>
      </c>
      <c r="CR6" s="198">
        <f>Feedstock!$F$26/H5</f>
        <v>0.27111451451308521</v>
      </c>
      <c r="CS6" s="199">
        <f>Feedstock!$F$27/H5</f>
        <v>0.27111451451308521</v>
      </c>
      <c r="CT6" s="200">
        <f>Feedstock!$F$28/H5</f>
        <v>0</v>
      </c>
      <c r="CU6" s="198">
        <f t="shared" si="35"/>
        <v>-1.6192522066782697</v>
      </c>
      <c r="CV6" s="199">
        <f t="shared" si="35"/>
        <v>0.17168683266394058</v>
      </c>
      <c r="CW6" s="199">
        <f t="shared" si="35"/>
        <v>0</v>
      </c>
      <c r="CX6" s="199">
        <f t="shared" si="35"/>
        <v>-0.1995336936960582</v>
      </c>
      <c r="CY6" s="199">
        <f t="shared" si="35"/>
        <v>0.13124177208841498</v>
      </c>
      <c r="CZ6" s="199">
        <f t="shared" si="35"/>
        <v>1.4645369258377456</v>
      </c>
      <c r="DA6" s="199">
        <f t="shared" si="35"/>
        <v>0</v>
      </c>
      <c r="DB6" s="199">
        <f t="shared" si="35"/>
        <v>0.1498542086652852</v>
      </c>
      <c r="DC6" s="199">
        <f t="shared" si="35"/>
        <v>0</v>
      </c>
      <c r="DD6" s="199">
        <f t="shared" si="35"/>
        <v>0</v>
      </c>
      <c r="DE6" s="198">
        <f t="shared" si="35"/>
        <v>1.5460992128953879</v>
      </c>
      <c r="DF6" s="199">
        <f t="shared" si="35"/>
        <v>1.3962450042301024</v>
      </c>
      <c r="DG6" s="200">
        <f t="shared" si="35"/>
        <v>0.1498542086652852</v>
      </c>
      <c r="DH6" s="296">
        <f t="shared" ref="DH6:DH24" si="39">CU6/$K5</f>
        <v>-0.13654403462852596</v>
      </c>
      <c r="DI6" s="201">
        <f>CV6/$K5</f>
        <v>1.4477554965089458E-2</v>
      </c>
      <c r="DJ6" s="201">
        <f t="shared" si="36"/>
        <v>0</v>
      </c>
      <c r="DK6" s="201">
        <f t="shared" si="36"/>
        <v>-1.6825751707624886E-2</v>
      </c>
      <c r="DL6" s="201">
        <f t="shared" si="36"/>
        <v>1.1067010437806517E-2</v>
      </c>
      <c r="DM6" s="201">
        <f t="shared" si="36"/>
        <v>0.12349761197890836</v>
      </c>
      <c r="DN6" s="201">
        <f t="shared" si="36"/>
        <v>0</v>
      </c>
      <c r="DO6" s="201">
        <f t="shared" si="36"/>
        <v>1.2636510960326643E-2</v>
      </c>
      <c r="DP6" s="201">
        <f t="shared" si="36"/>
        <v>0</v>
      </c>
      <c r="DQ6" s="201">
        <f t="shared" si="36"/>
        <v>0</v>
      </c>
      <c r="DR6" s="296">
        <f t="shared" si="36"/>
        <v>0.13037538166941667</v>
      </c>
      <c r="DS6" s="201">
        <f t="shared" si="36"/>
        <v>0.11773887070909</v>
      </c>
      <c r="DT6" s="201">
        <f t="shared" si="36"/>
        <v>1.2636510960326643E-2</v>
      </c>
      <c r="DU6" s="201">
        <f t="shared" si="19"/>
        <v>8.3089020059801556E-3</v>
      </c>
      <c r="DV6" s="247">
        <f>IF(H6="NA","NA",Feedstock!$F$8/LHLO!H6)</f>
        <v>8.3737447479496563</v>
      </c>
      <c r="DW6" s="202" t="str">
        <f t="shared" si="10"/>
        <v>NA</v>
      </c>
      <c r="DX6" s="202" t="str">
        <f t="shared" si="37"/>
        <v>NA</v>
      </c>
      <c r="DY6" s="253" t="str">
        <f t="shared" ref="DY6:DY24" si="40">IF(DV5="NA","NA",IF(DW6="NA","NA",(DV5-DW6)/DV5))</f>
        <v>NA</v>
      </c>
      <c r="DZ6" s="254" t="str">
        <f t="shared" si="12"/>
        <v>NA</v>
      </c>
    </row>
    <row r="7" spans="1:131" s="62" customFormat="1">
      <c r="A7" s="187"/>
      <c r="B7" s="188">
        <v>1</v>
      </c>
      <c r="C7" s="189">
        <v>7</v>
      </c>
      <c r="D7" s="190">
        <f>C7-C6</f>
        <v>3.4583333333357587</v>
      </c>
      <c r="E7" s="191">
        <v>0.6</v>
      </c>
      <c r="F7" s="192">
        <v>0.25</v>
      </c>
      <c r="G7" s="193">
        <f>F7/D8</f>
        <v>7.0588235294165982E-2</v>
      </c>
      <c r="H7" s="189">
        <f t="shared" ref="H7:H12" si="41">E7/G7</f>
        <v>8.4999999999941789</v>
      </c>
      <c r="I7" s="194">
        <f>Feedstock!$F$13</f>
        <v>100.80003710305223</v>
      </c>
      <c r="J7" s="195">
        <f>Feedstock!$F$10</f>
        <v>63.695948739865756</v>
      </c>
      <c r="K7" s="195">
        <f t="shared" ref="K7:K11" si="42">I7/$E7*$G7</f>
        <v>11.858827894484856</v>
      </c>
      <c r="L7" s="195">
        <f t="shared" si="20"/>
        <v>7.4936410282246326</v>
      </c>
      <c r="M7" s="191">
        <v>5.77</v>
      </c>
      <c r="N7" s="192">
        <v>10</v>
      </c>
      <c r="O7" s="192">
        <v>2</v>
      </c>
      <c r="P7" s="192">
        <v>0</v>
      </c>
      <c r="Q7" s="192">
        <v>2</v>
      </c>
      <c r="R7" s="192">
        <v>5.85</v>
      </c>
      <c r="S7" s="296">
        <f t="shared" si="13"/>
        <v>-2.0373514431239408E-2</v>
      </c>
      <c r="T7" s="195">
        <f t="shared" si="14"/>
        <v>9.6385542168607099</v>
      </c>
      <c r="U7" s="200">
        <f t="shared" si="15"/>
        <v>3.396730649226988</v>
      </c>
      <c r="V7" s="197">
        <v>8.9809999999999999</v>
      </c>
      <c r="W7" s="195">
        <v>63.662720406231315</v>
      </c>
      <c r="X7" s="195">
        <v>53.796674695304674</v>
      </c>
      <c r="Y7" s="192" t="s">
        <v>88</v>
      </c>
      <c r="Z7" s="192" t="s">
        <v>88</v>
      </c>
      <c r="AA7" s="192" t="str">
        <f t="shared" si="16"/>
        <v>NA</v>
      </c>
      <c r="AB7" s="198">
        <v>0</v>
      </c>
      <c r="AC7" s="199">
        <v>0.93901218141296172</v>
      </c>
      <c r="AD7" s="199">
        <v>3.8597420425567517</v>
      </c>
      <c r="AE7" s="199">
        <v>0</v>
      </c>
      <c r="AF7" s="199">
        <v>0.97608718614382139</v>
      </c>
      <c r="AG7" s="199">
        <v>1.5802836922358248</v>
      </c>
      <c r="AH7" s="199">
        <v>8.9445086670285647</v>
      </c>
      <c r="AI7" s="199">
        <v>0</v>
      </c>
      <c r="AJ7" s="199">
        <v>1.2935642094639419</v>
      </c>
      <c r="AK7" s="192">
        <v>0</v>
      </c>
      <c r="AL7" s="192">
        <v>0</v>
      </c>
      <c r="AM7" s="289">
        <v>1151.8283122974588</v>
      </c>
      <c r="AN7" s="192" t="s">
        <v>88</v>
      </c>
      <c r="AO7" s="192" t="s">
        <v>88</v>
      </c>
      <c r="AP7" s="192" t="s">
        <v>88</v>
      </c>
      <c r="AQ7" s="199">
        <f>AM7/E7/D7/1000</f>
        <v>0.55509798182971137</v>
      </c>
      <c r="AR7" s="192" t="s">
        <v>88</v>
      </c>
      <c r="AS7" s="192" t="s">
        <v>88</v>
      </c>
      <c r="AT7" s="196" t="s">
        <v>88</v>
      </c>
      <c r="AU7" s="198">
        <f>IF(AC7="NA","NA",AC7*'Read me'!$U$30)</f>
        <v>1.0016129935071592</v>
      </c>
      <c r="AV7" s="199">
        <f>IF(AD7="NA","NA",AD7*'Read me'!$U$31)</f>
        <v>8.0551138279445258</v>
      </c>
      <c r="AW7" s="199">
        <f>IF(AE7="NA","NA",AE7*'Read me'!$U$21)</f>
        <v>0</v>
      </c>
      <c r="AX7" s="199">
        <f>IF(AF7="NA","NA",AF7*'Read me'!$U$22)</f>
        <v>1.0411596652200761</v>
      </c>
      <c r="AY7" s="199">
        <f>IF(AG7="NA","NA",AG7*'Read me'!$U$23)</f>
        <v>2.3917807233839512</v>
      </c>
      <c r="AZ7" s="199">
        <f>IF(AH7="NA","NA",AH7*'Read me'!$U$24)</f>
        <v>16.26274303096103</v>
      </c>
      <c r="BA7" s="199">
        <f>IF(AI7="NA","NA",AI7*'Read me'!$U$25)</f>
        <v>0</v>
      </c>
      <c r="BB7" s="199">
        <f>IF(AJ7="NA","NA",AJ7*'Read me'!$U$26)</f>
        <v>2.8547623932997337</v>
      </c>
      <c r="BC7" s="199">
        <f>IF(AK7="NA","NA",AK7*'Read me'!$U$27)</f>
        <v>0</v>
      </c>
      <c r="BD7" s="199">
        <f>IF(AL7="NA","NA",AL7*'Read me'!$U$28)</f>
        <v>0</v>
      </c>
      <c r="BE7" s="198">
        <f t="shared" si="17"/>
        <v>22.55044581286479</v>
      </c>
      <c r="BF7" s="199">
        <f>SUM(AW7:AZ7)</f>
        <v>19.695683419565057</v>
      </c>
      <c r="BG7" s="199">
        <f>SUM(BA7:BD7)</f>
        <v>2.8547623932997337</v>
      </c>
      <c r="BH7" s="199">
        <f t="shared" si="18"/>
        <v>31.607172634316473</v>
      </c>
      <c r="BI7" s="237" t="str">
        <f>IF(Y7="NA","NA",Feedstock!$F$13-Y7)</f>
        <v>NA</v>
      </c>
      <c r="BJ7" s="199" t="str">
        <f t="shared" si="0"/>
        <v>NA</v>
      </c>
      <c r="BK7" s="227">
        <f t="shared" si="1"/>
        <v>0.31356310516039887</v>
      </c>
      <c r="BL7" s="199" t="str">
        <f t="shared" si="2"/>
        <v>NA</v>
      </c>
      <c r="BM7" s="198">
        <f t="shared" si="3"/>
        <v>4.6170247535687541E-2</v>
      </c>
      <c r="BN7" s="199">
        <f t="shared" si="4"/>
        <v>0.10606356713442293</v>
      </c>
      <c r="BO7" s="199">
        <f t="shared" si="5"/>
        <v>0.72117168617940608</v>
      </c>
      <c r="BP7" s="199">
        <f t="shared" si="6"/>
        <v>0</v>
      </c>
      <c r="BQ7" s="199">
        <f t="shared" si="7"/>
        <v>0.1265944991504834</v>
      </c>
      <c r="BR7" s="199">
        <f t="shared" si="8"/>
        <v>0.87340550084951663</v>
      </c>
      <c r="BS7" s="199">
        <f t="shared" si="9"/>
        <v>0.1265944991504834</v>
      </c>
      <c r="BT7" s="198">
        <f t="shared" si="21"/>
        <v>0.12067626427788636</v>
      </c>
      <c r="BU7" s="199">
        <f t="shared" si="22"/>
        <v>0.97049564192034665</v>
      </c>
      <c r="BV7" s="199">
        <f t="shared" si="23"/>
        <v>0</v>
      </c>
      <c r="BW7" s="199">
        <f t="shared" si="24"/>
        <v>0.12544092352040315</v>
      </c>
      <c r="BX7" s="199">
        <f t="shared" si="25"/>
        <v>0.2881663522147318</v>
      </c>
      <c r="BY7" s="199">
        <f t="shared" si="26"/>
        <v>1.9593666302348947</v>
      </c>
      <c r="BZ7" s="199">
        <f t="shared" si="27"/>
        <v>0</v>
      </c>
      <c r="CA7" s="199">
        <f t="shared" si="28"/>
        <v>0.34394727630093158</v>
      </c>
      <c r="CB7" s="199">
        <f t="shared" si="29"/>
        <v>0</v>
      </c>
      <c r="CC7" s="199">
        <f t="shared" si="30"/>
        <v>0</v>
      </c>
      <c r="CD7" s="198">
        <f t="shared" si="31"/>
        <v>2.7169211822709611</v>
      </c>
      <c r="CE7" s="199">
        <f t="shared" si="32"/>
        <v>2.3729739059700297</v>
      </c>
      <c r="CF7" s="199">
        <f t="shared" si="33"/>
        <v>0.34394727630093158</v>
      </c>
      <c r="CG7" s="199">
        <f t="shared" si="34"/>
        <v>3.8080930884691941</v>
      </c>
      <c r="CH7" s="198">
        <f>Feedstock!$F$19/$H6</f>
        <v>1.7190342475404878</v>
      </c>
      <c r="CI7" s="199">
        <f>Feedstock!$F$17/$H6</f>
        <v>0.75289253467894013</v>
      </c>
      <c r="CJ7" s="199">
        <v>0</v>
      </c>
      <c r="CK7" s="199">
        <f>Feedstock!$F$21/H6</f>
        <v>0.20434173450772816</v>
      </c>
      <c r="CL7" s="199">
        <f>Feedstock!$F$23/H6</f>
        <v>7.3305659872757375E-2</v>
      </c>
      <c r="CM7" s="199">
        <f>Feedstock!$F$25/H6</f>
        <v>0</v>
      </c>
      <c r="CN7" s="199">
        <v>0</v>
      </c>
      <c r="CO7" s="199">
        <v>0</v>
      </c>
      <c r="CP7" s="199">
        <v>0</v>
      </c>
      <c r="CQ7" s="199">
        <v>0</v>
      </c>
      <c r="CR7" s="198">
        <f>Feedstock!$F$26/H6</f>
        <v>0.27764739438048558</v>
      </c>
      <c r="CS7" s="199">
        <f>Feedstock!$F$27/H6</f>
        <v>0.27764739438048558</v>
      </c>
      <c r="CT7" s="200">
        <f>Feedstock!$F$28/H6</f>
        <v>0</v>
      </c>
      <c r="CU7" s="198">
        <f t="shared" ref="CU7:CU16" si="43">BT7-CH7</f>
        <v>-1.5983579832626016</v>
      </c>
      <c r="CV7" s="199">
        <f t="shared" ref="CV7:DG13" si="44">BU7-CI7</f>
        <v>0.21760310724140652</v>
      </c>
      <c r="CW7" s="199">
        <f t="shared" si="44"/>
        <v>0</v>
      </c>
      <c r="CX7" s="199">
        <f t="shared" si="44"/>
        <v>-7.8900810987325015E-2</v>
      </c>
      <c r="CY7" s="199">
        <f t="shared" si="44"/>
        <v>0.21486069234197441</v>
      </c>
      <c r="CZ7" s="199">
        <f t="shared" si="44"/>
        <v>1.9593666302348947</v>
      </c>
      <c r="DA7" s="199">
        <f t="shared" si="44"/>
        <v>0</v>
      </c>
      <c r="DB7" s="199">
        <f t="shared" si="44"/>
        <v>0.34394727630093158</v>
      </c>
      <c r="DC7" s="199">
        <f t="shared" si="44"/>
        <v>0</v>
      </c>
      <c r="DD7" s="199">
        <f t="shared" si="44"/>
        <v>0</v>
      </c>
      <c r="DE7" s="198">
        <f t="shared" si="44"/>
        <v>2.4392737878904756</v>
      </c>
      <c r="DF7" s="199">
        <f t="shared" si="44"/>
        <v>2.0953265115895441</v>
      </c>
      <c r="DG7" s="200">
        <f t="shared" si="44"/>
        <v>0.34394727630093158</v>
      </c>
      <c r="DH7" s="296">
        <f t="shared" si="39"/>
        <v>-0.13161077755880299</v>
      </c>
      <c r="DI7" s="201">
        <f t="shared" si="36"/>
        <v>1.7917709576420898E-2</v>
      </c>
      <c r="DJ7" s="201">
        <f t="shared" si="36"/>
        <v>0</v>
      </c>
      <c r="DK7" s="201">
        <f t="shared" si="36"/>
        <v>-6.4967905768303245E-3</v>
      </c>
      <c r="DL7" s="201">
        <f t="shared" si="36"/>
        <v>1.7691895734288757E-2</v>
      </c>
      <c r="DM7" s="201">
        <f t="shared" si="36"/>
        <v>0.16133667703251858</v>
      </c>
      <c r="DN7" s="201">
        <f t="shared" si="36"/>
        <v>0</v>
      </c>
      <c r="DO7" s="201">
        <f t="shared" si="36"/>
        <v>2.8321045064509123E-2</v>
      </c>
      <c r="DP7" s="201">
        <f t="shared" si="36"/>
        <v>0</v>
      </c>
      <c r="DQ7" s="201">
        <f t="shared" si="36"/>
        <v>0</v>
      </c>
      <c r="DR7" s="296">
        <f t="shared" si="36"/>
        <v>0.20085282725448614</v>
      </c>
      <c r="DS7" s="201">
        <f t="shared" si="36"/>
        <v>0.17253178218997703</v>
      </c>
      <c r="DT7" s="201">
        <f t="shared" si="36"/>
        <v>2.8321045064509123E-2</v>
      </c>
      <c r="DU7" s="201">
        <f t="shared" si="19"/>
        <v>8.7159759272104051E-2</v>
      </c>
      <c r="DV7" s="247">
        <f>IF(H7="NA","NA",Feedstock!$F$8/LHLO!H7)</f>
        <v>8.1767154597739395</v>
      </c>
      <c r="DW7" s="202">
        <f t="shared" si="10"/>
        <v>7.670207277853816</v>
      </c>
      <c r="DX7" s="202">
        <f t="shared" si="37"/>
        <v>6.4815270717189097</v>
      </c>
      <c r="DY7" s="253">
        <f t="shared" si="40"/>
        <v>8.4017066589963135E-2</v>
      </c>
      <c r="DZ7" s="254">
        <f t="shared" si="12"/>
        <v>0.15541450030032078</v>
      </c>
    </row>
    <row r="8" spans="1:131" s="62" customFormat="1">
      <c r="A8" s="158" t="s">
        <v>239</v>
      </c>
      <c r="B8" s="58">
        <v>1</v>
      </c>
      <c r="C8" s="63">
        <v>10.541666666664241</v>
      </c>
      <c r="D8" s="64">
        <f t="shared" ref="D8:D13" si="45">C8-C7</f>
        <v>3.5416666666642413</v>
      </c>
      <c r="E8" s="162">
        <v>0.7</v>
      </c>
      <c r="F8" s="157">
        <v>0.25</v>
      </c>
      <c r="G8" s="65">
        <f t="shared" ref="G8:G12" si="46">F8/D9</f>
        <v>7.2727272727272724E-2</v>
      </c>
      <c r="H8" s="63">
        <f t="shared" si="41"/>
        <v>9.625</v>
      </c>
      <c r="I8" s="51">
        <f>Feedstock!$F$13</f>
        <v>100.80003710305223</v>
      </c>
      <c r="J8" s="66">
        <f>Feedstock!$F$10</f>
        <v>63.695948739865756</v>
      </c>
      <c r="K8" s="66">
        <f t="shared" si="42"/>
        <v>10.472731127589844</v>
      </c>
      <c r="L8" s="66">
        <f t="shared" si="20"/>
        <v>6.617760908038</v>
      </c>
      <c r="M8" s="162">
        <v>5.92</v>
      </c>
      <c r="N8" s="157">
        <v>10</v>
      </c>
      <c r="O8" s="157">
        <v>2</v>
      </c>
      <c r="P8" s="157">
        <v>0</v>
      </c>
      <c r="Q8" s="157">
        <v>2</v>
      </c>
      <c r="R8" s="157">
        <v>5.97</v>
      </c>
      <c r="S8" s="159">
        <f t="shared" si="13"/>
        <v>1.1965811965812015E-2</v>
      </c>
      <c r="T8" s="66">
        <f t="shared" si="14"/>
        <v>8.0672268907618268</v>
      </c>
      <c r="U8" s="71">
        <f t="shared" si="15"/>
        <v>3.3869138586263525</v>
      </c>
      <c r="V8" s="70">
        <v>10.86</v>
      </c>
      <c r="W8" s="66" t="s">
        <v>88</v>
      </c>
      <c r="X8" s="66" t="s">
        <v>88</v>
      </c>
      <c r="Y8" s="157" t="s">
        <v>88</v>
      </c>
      <c r="Z8" s="157" t="s">
        <v>88</v>
      </c>
      <c r="AA8" s="157" t="str">
        <f t="shared" si="16"/>
        <v>NA</v>
      </c>
      <c r="AB8" s="76">
        <v>0</v>
      </c>
      <c r="AC8" s="50">
        <v>0</v>
      </c>
      <c r="AD8" s="50">
        <v>4.5596951993933592</v>
      </c>
      <c r="AE8" s="50">
        <v>0</v>
      </c>
      <c r="AF8" s="50">
        <v>0.92012673161945346</v>
      </c>
      <c r="AG8" s="50">
        <v>0.8836719138072564</v>
      </c>
      <c r="AH8" s="50">
        <v>8.247258126042885</v>
      </c>
      <c r="AI8" s="50">
        <v>0</v>
      </c>
      <c r="AJ8" s="50">
        <v>1.3285890735489552</v>
      </c>
      <c r="AK8" s="157">
        <v>0</v>
      </c>
      <c r="AL8" s="157">
        <v>0</v>
      </c>
      <c r="AM8" s="290" t="s">
        <v>1753</v>
      </c>
      <c r="AN8" s="157" t="s">
        <v>88</v>
      </c>
      <c r="AO8" s="157" t="s">
        <v>88</v>
      </c>
      <c r="AP8" s="157" t="s">
        <v>88</v>
      </c>
      <c r="AQ8" s="50" t="s">
        <v>88</v>
      </c>
      <c r="AR8" s="157" t="s">
        <v>88</v>
      </c>
      <c r="AS8" s="157" t="s">
        <v>88</v>
      </c>
      <c r="AT8" s="163" t="s">
        <v>88</v>
      </c>
      <c r="AU8" s="76">
        <f>IF(AC8="NA","NA",AC8*'Read me'!$U$30)</f>
        <v>0</v>
      </c>
      <c r="AV8" s="50">
        <f>IF(AD8="NA","NA",AD8*'Read me'!$U$31)</f>
        <v>9.5158856335165751</v>
      </c>
      <c r="AW8" s="50">
        <f>IF(AE8="NA","NA",AE8*'Read me'!$U$21)</f>
        <v>0</v>
      </c>
      <c r="AX8" s="50">
        <f>IF(AF8="NA","NA",AF8*'Read me'!$U$22)</f>
        <v>0.98146851372741706</v>
      </c>
      <c r="AY8" s="50">
        <f>IF(AG8="NA","NA",AG8*'Read me'!$U$23)</f>
        <v>1.3374493830596315</v>
      </c>
      <c r="AZ8" s="50">
        <f>IF(AH8="NA","NA",AH8*'Read me'!$U$24)</f>
        <v>14.995014774623428</v>
      </c>
      <c r="BA8" s="50">
        <f>IF(AI8="NA","NA",AI8*'Read me'!$U$25)</f>
        <v>0</v>
      </c>
      <c r="BB8" s="50">
        <f>IF(AJ8="NA","NA",AJ8*'Read me'!$U$26)</f>
        <v>2.9320586450735564</v>
      </c>
      <c r="BC8" s="50">
        <f>IF(AK8="NA","NA",AK8*'Read me'!$U$27)</f>
        <v>0</v>
      </c>
      <c r="BD8" s="50">
        <f>IF(AL8="NA","NA",AL8*'Read me'!$U$28)</f>
        <v>0</v>
      </c>
      <c r="BE8" s="76">
        <f t="shared" si="17"/>
        <v>20.245991316484034</v>
      </c>
      <c r="BF8" s="50">
        <f t="shared" si="38"/>
        <v>17.313932671410477</v>
      </c>
      <c r="BG8" s="50">
        <f>SUM(BA8:BD8)</f>
        <v>2.9320586450735564</v>
      </c>
      <c r="BH8" s="50">
        <f t="shared" si="18"/>
        <v>29.761876950000609</v>
      </c>
      <c r="BI8" s="238" t="str">
        <f>IF(Y8="NA","NA",Feedstock!$F$13-Y8)</f>
        <v>NA</v>
      </c>
      <c r="BJ8" s="50" t="str">
        <f t="shared" si="0"/>
        <v>NA</v>
      </c>
      <c r="BK8" s="228">
        <f t="shared" si="1"/>
        <v>0.29525660709404061</v>
      </c>
      <c r="BL8" s="50" t="str">
        <f t="shared" si="2"/>
        <v>NA</v>
      </c>
      <c r="BM8" s="76">
        <f t="shared" si="3"/>
        <v>4.8477177451336631E-2</v>
      </c>
      <c r="BN8" s="50">
        <f t="shared" si="4"/>
        <v>6.6059960322649006E-2</v>
      </c>
      <c r="BO8" s="50">
        <f t="shared" si="5"/>
        <v>0.74064117386115214</v>
      </c>
      <c r="BP8" s="50">
        <f t="shared" si="6"/>
        <v>0</v>
      </c>
      <c r="BQ8" s="50">
        <f t="shared" si="7"/>
        <v>0.14482168836486217</v>
      </c>
      <c r="BR8" s="50">
        <f t="shared" si="8"/>
        <v>0.8551783116351378</v>
      </c>
      <c r="BS8" s="50">
        <f t="shared" si="9"/>
        <v>0.14482168836486217</v>
      </c>
      <c r="BT8" s="76">
        <f t="shared" si="21"/>
        <v>0</v>
      </c>
      <c r="BU8" s="50">
        <f t="shared" si="22"/>
        <v>1.1195159568850697</v>
      </c>
      <c r="BV8" s="50">
        <f t="shared" si="23"/>
        <v>0</v>
      </c>
      <c r="BW8" s="50">
        <f t="shared" si="24"/>
        <v>0.1154668839680105</v>
      </c>
      <c r="BX8" s="50">
        <f t="shared" si="25"/>
        <v>0.15734698624241733</v>
      </c>
      <c r="BY8" s="50">
        <f t="shared" si="26"/>
        <v>1.7641193852510231</v>
      </c>
      <c r="BZ8" s="50">
        <f t="shared" si="27"/>
        <v>0</v>
      </c>
      <c r="CA8" s="50">
        <f t="shared" si="28"/>
        <v>0.34494807589124288</v>
      </c>
      <c r="CB8" s="50">
        <f t="shared" si="29"/>
        <v>0</v>
      </c>
      <c r="CC8" s="50">
        <f t="shared" si="30"/>
        <v>0</v>
      </c>
      <c r="CD8" s="76">
        <f t="shared" si="31"/>
        <v>2.3818813313526941</v>
      </c>
      <c r="CE8" s="50">
        <f t="shared" si="32"/>
        <v>2.036933255461451</v>
      </c>
      <c r="CF8" s="50">
        <f t="shared" si="33"/>
        <v>0.34494807589124288</v>
      </c>
      <c r="CG8" s="50">
        <f t="shared" si="34"/>
        <v>3.5013972882377637</v>
      </c>
      <c r="CH8" s="76">
        <f>Feedstock!$F$19/$H7</f>
        <v>1.6785863828948031</v>
      </c>
      <c r="CI8" s="50">
        <f>Feedstock!$F$17/$H7</f>
        <v>0.73517741621692523</v>
      </c>
      <c r="CJ8" s="50">
        <v>0</v>
      </c>
      <c r="CK8" s="50">
        <f>Feedstock!$F$21/H7</f>
        <v>0.1995336936960582</v>
      </c>
      <c r="CL8" s="50">
        <f>Feedstock!$F$23/H7</f>
        <v>7.1580820817027005E-2</v>
      </c>
      <c r="CM8" s="50">
        <f>Feedstock!$F$25/H7</f>
        <v>0</v>
      </c>
      <c r="CN8" s="50">
        <v>0</v>
      </c>
      <c r="CO8" s="50">
        <v>0</v>
      </c>
      <c r="CP8" s="50">
        <v>0</v>
      </c>
      <c r="CQ8" s="50">
        <v>0</v>
      </c>
      <c r="CR8" s="76">
        <f>Feedstock!$F$26/H7</f>
        <v>0.27111451451308521</v>
      </c>
      <c r="CS8" s="50">
        <f>Feedstock!$F$27/H7</f>
        <v>0.27111451451308521</v>
      </c>
      <c r="CT8" s="71">
        <f>Feedstock!$F$28/H7</f>
        <v>0</v>
      </c>
      <c r="CU8" s="76">
        <f t="shared" si="43"/>
        <v>-1.6785863828948031</v>
      </c>
      <c r="CV8" s="50">
        <f t="shared" si="44"/>
        <v>0.38433854066814443</v>
      </c>
      <c r="CW8" s="50">
        <f t="shared" si="44"/>
        <v>0</v>
      </c>
      <c r="CX8" s="50">
        <f t="shared" si="44"/>
        <v>-8.4066809728047698E-2</v>
      </c>
      <c r="CY8" s="50">
        <f t="shared" si="44"/>
        <v>8.5766165425390326E-2</v>
      </c>
      <c r="CZ8" s="50">
        <f t="shared" si="44"/>
        <v>1.7641193852510231</v>
      </c>
      <c r="DA8" s="50">
        <f t="shared" si="44"/>
        <v>0</v>
      </c>
      <c r="DB8" s="50">
        <f t="shared" si="44"/>
        <v>0.34494807589124288</v>
      </c>
      <c r="DC8" s="50">
        <f t="shared" si="44"/>
        <v>0</v>
      </c>
      <c r="DD8" s="50">
        <f t="shared" si="44"/>
        <v>0</v>
      </c>
      <c r="DE8" s="76">
        <f t="shared" si="44"/>
        <v>2.1107668168396088</v>
      </c>
      <c r="DF8" s="50">
        <f t="shared" si="44"/>
        <v>1.7658187409483657</v>
      </c>
      <c r="DG8" s="71">
        <f t="shared" si="44"/>
        <v>0.34494807589124288</v>
      </c>
      <c r="DH8" s="159">
        <f t="shared" si="39"/>
        <v>-0.14154741074161786</v>
      </c>
      <c r="DI8" s="160">
        <f t="shared" si="36"/>
        <v>3.2409488027639516E-2</v>
      </c>
      <c r="DJ8" s="160">
        <f t="shared" si="36"/>
        <v>0</v>
      </c>
      <c r="DK8" s="160">
        <f t="shared" si="36"/>
        <v>-7.0889644808104823E-3</v>
      </c>
      <c r="DL8" s="160">
        <f t="shared" si="36"/>
        <v>7.2322632715900448E-3</v>
      </c>
      <c r="DM8" s="160">
        <f t="shared" si="36"/>
        <v>0.14876001245211223</v>
      </c>
      <c r="DN8" s="160">
        <f t="shared" si="36"/>
        <v>0</v>
      </c>
      <c r="DO8" s="160">
        <f t="shared" si="36"/>
        <v>2.908787267683231E-2</v>
      </c>
      <c r="DP8" s="160">
        <f t="shared" si="36"/>
        <v>0</v>
      </c>
      <c r="DQ8" s="160">
        <f t="shared" si="36"/>
        <v>0</v>
      </c>
      <c r="DR8" s="159">
        <f t="shared" si="36"/>
        <v>0.17799118391972413</v>
      </c>
      <c r="DS8" s="160">
        <f t="shared" si="36"/>
        <v>0.1489033112428918</v>
      </c>
      <c r="DT8" s="160">
        <f t="shared" si="36"/>
        <v>2.908787267683231E-2</v>
      </c>
      <c r="DU8" s="160">
        <f t="shared" si="19"/>
        <v>6.8853261205745767E-2</v>
      </c>
      <c r="DV8" s="248">
        <f>IF(H8="NA","NA",Feedstock!$F$8/LHLO!H8)</f>
        <v>7.2209954709642483</v>
      </c>
      <c r="DW8" s="107" t="str">
        <f t="shared" si="10"/>
        <v>NA</v>
      </c>
      <c r="DX8" s="107" t="str">
        <f t="shared" si="37"/>
        <v>NA</v>
      </c>
      <c r="DY8" s="255" t="str">
        <f t="shared" si="40"/>
        <v>NA</v>
      </c>
      <c r="DZ8" s="256" t="str">
        <f t="shared" si="12"/>
        <v>NA</v>
      </c>
    </row>
    <row r="9" spans="1:131" s="62" customFormat="1">
      <c r="A9" s="158"/>
      <c r="B9" s="58">
        <v>1</v>
      </c>
      <c r="C9" s="63">
        <v>13.979166666664241</v>
      </c>
      <c r="D9" s="64">
        <f t="shared" si="45"/>
        <v>3.4375</v>
      </c>
      <c r="E9" s="162">
        <v>0.6</v>
      </c>
      <c r="F9" s="157">
        <v>0.25</v>
      </c>
      <c r="G9" s="65">
        <f>F9/D10</f>
        <v>7.0175438596491224E-2</v>
      </c>
      <c r="H9" s="63">
        <f t="shared" si="41"/>
        <v>8.5500000000000007</v>
      </c>
      <c r="I9" s="51">
        <f>Feedstock!$F$13</f>
        <v>100.80003710305223</v>
      </c>
      <c r="J9" s="66">
        <f>Feedstock!$F$10</f>
        <v>63.695948739865756</v>
      </c>
      <c r="K9" s="66">
        <f t="shared" si="42"/>
        <v>11.789478023748799</v>
      </c>
      <c r="L9" s="66">
        <f t="shared" si="20"/>
        <v>7.4498185660661704</v>
      </c>
      <c r="M9" s="162">
        <v>5.82</v>
      </c>
      <c r="N9" s="157">
        <v>9</v>
      </c>
      <c r="O9" s="157">
        <v>2</v>
      </c>
      <c r="P9" s="157">
        <v>0</v>
      </c>
      <c r="Q9" s="157">
        <v>2</v>
      </c>
      <c r="R9" s="157">
        <v>5.85</v>
      </c>
      <c r="S9" s="159">
        <f t="shared" si="13"/>
        <v>-2.5125628140703429E-2</v>
      </c>
      <c r="T9" s="66">
        <f t="shared" si="14"/>
        <v>8.7272727272727284</v>
      </c>
      <c r="U9" s="71">
        <f t="shared" si="15"/>
        <v>3.9069811682324653</v>
      </c>
      <c r="V9" s="70">
        <v>11.07</v>
      </c>
      <c r="W9" s="66">
        <v>45.07383513281976</v>
      </c>
      <c r="X9" s="66">
        <v>35.994258962662435</v>
      </c>
      <c r="Y9" s="66">
        <v>62.290275212064088</v>
      </c>
      <c r="Z9" s="66">
        <v>36.655204524033927</v>
      </c>
      <c r="AA9" s="66">
        <f t="shared" si="16"/>
        <v>25.635070688030162</v>
      </c>
      <c r="AB9" s="76">
        <v>0</v>
      </c>
      <c r="AC9" s="50">
        <v>0</v>
      </c>
      <c r="AD9" s="50">
        <v>4.6389460361566597</v>
      </c>
      <c r="AE9" s="50">
        <v>0</v>
      </c>
      <c r="AF9" s="50">
        <v>1.2240341164129427</v>
      </c>
      <c r="AG9" s="50">
        <v>1.1079203217944209</v>
      </c>
      <c r="AH9" s="50">
        <v>7.9869428808434275</v>
      </c>
      <c r="AI9" s="50">
        <v>0.50330503738230448</v>
      </c>
      <c r="AJ9" s="50">
        <v>1.3455207161821097</v>
      </c>
      <c r="AK9" s="157">
        <v>0</v>
      </c>
      <c r="AL9" s="157">
        <v>0</v>
      </c>
      <c r="AM9" s="290" t="s">
        <v>1753</v>
      </c>
      <c r="AN9" s="157" t="s">
        <v>88</v>
      </c>
      <c r="AO9" s="157" t="s">
        <v>88</v>
      </c>
      <c r="AP9" s="157" t="s">
        <v>88</v>
      </c>
      <c r="AQ9" s="50" t="s">
        <v>88</v>
      </c>
      <c r="AR9" s="157" t="s">
        <v>88</v>
      </c>
      <c r="AS9" s="157" t="s">
        <v>88</v>
      </c>
      <c r="AT9" s="163" t="s">
        <v>88</v>
      </c>
      <c r="AU9" s="76">
        <f>IF(AC9="NA","NA",AC9*'Read me'!$U$30)</f>
        <v>0</v>
      </c>
      <c r="AV9" s="50">
        <f>IF(AD9="NA","NA",AD9*'Read me'!$U$31)</f>
        <v>9.6812786841530283</v>
      </c>
      <c r="AW9" s="50">
        <f>IF(AE9="NA","NA",AE9*'Read me'!$U$21)</f>
        <v>0</v>
      </c>
      <c r="AX9" s="50">
        <f>IF(AF9="NA","NA",AF9*'Read me'!$U$22)</f>
        <v>1.3056363908404722</v>
      </c>
      <c r="AY9" s="50">
        <f>IF(AG9="NA","NA",AG9*'Read me'!$U$23)</f>
        <v>1.6768523789320966</v>
      </c>
      <c r="AZ9" s="50">
        <f>IF(AH9="NA","NA",AH9*'Read me'!$U$24)</f>
        <v>14.521714328806233</v>
      </c>
      <c r="BA9" s="50">
        <f>IF(AI9="NA","NA",AI9*'Read me'!$U$25)</f>
        <v>1.0263475272109737</v>
      </c>
      <c r="BB9" s="50">
        <f>IF(AJ9="NA","NA",AJ9*'Read me'!$U$26)</f>
        <v>2.96942502881569</v>
      </c>
      <c r="BC9" s="50">
        <f>IF(AK9="NA","NA",AK9*'Read me'!$U$27)</f>
        <v>0</v>
      </c>
      <c r="BD9" s="50">
        <f>IF(AL9="NA","NA",AL9*'Read me'!$U$28)</f>
        <v>0</v>
      </c>
      <c r="BE9" s="76">
        <f t="shared" si="17"/>
        <v>21.499975654605464</v>
      </c>
      <c r="BF9" s="50">
        <f t="shared" si="38"/>
        <v>17.504203098578802</v>
      </c>
      <c r="BG9" s="50">
        <f t="shared" ref="BG9" si="47">SUM(BA9:BD9)</f>
        <v>3.9957725560266635</v>
      </c>
      <c r="BH9" s="50">
        <f t="shared" si="18"/>
        <v>31.181254338758492</v>
      </c>
      <c r="BI9" s="238">
        <f>IF(Y9="NA","NA",Feedstock!$F$13-Y9)</f>
        <v>38.509761890988145</v>
      </c>
      <c r="BJ9" s="50">
        <f t="shared" si="0"/>
        <v>31.109020873305596</v>
      </c>
      <c r="BK9" s="228">
        <f t="shared" si="1"/>
        <v>0.30933772679945098</v>
      </c>
      <c r="BL9" s="50">
        <f t="shared" si="2"/>
        <v>5.4739501852754344</v>
      </c>
      <c r="BM9" s="76">
        <f t="shared" si="3"/>
        <v>6.0727342756818174E-2</v>
      </c>
      <c r="BN9" s="50">
        <f t="shared" si="4"/>
        <v>7.7993222218970357E-2</v>
      </c>
      <c r="BO9" s="50">
        <f t="shared" si="5"/>
        <v>0.67542933825116069</v>
      </c>
      <c r="BP9" s="50">
        <f t="shared" si="6"/>
        <v>4.7737148343752749E-2</v>
      </c>
      <c r="BQ9" s="50">
        <f t="shared" si="7"/>
        <v>0.13811294842929814</v>
      </c>
      <c r="BR9" s="50">
        <f t="shared" si="8"/>
        <v>0.81414990322694925</v>
      </c>
      <c r="BS9" s="50">
        <f t="shared" si="9"/>
        <v>0.18585009677305089</v>
      </c>
      <c r="BT9" s="76">
        <f t="shared" si="21"/>
        <v>0</v>
      </c>
      <c r="BU9" s="50">
        <f t="shared" si="22"/>
        <v>1.0058471360158991</v>
      </c>
      <c r="BV9" s="50">
        <f t="shared" si="23"/>
        <v>0</v>
      </c>
      <c r="BW9" s="50">
        <f t="shared" si="24"/>
        <v>0.13565053411329581</v>
      </c>
      <c r="BX9" s="50">
        <f t="shared" si="25"/>
        <v>0.1742184289799581</v>
      </c>
      <c r="BY9" s="50">
        <f t="shared" si="26"/>
        <v>1.508749540655193</v>
      </c>
      <c r="BZ9" s="50">
        <f t="shared" si="27"/>
        <v>0.10663350932062064</v>
      </c>
      <c r="CA9" s="50">
        <f t="shared" si="28"/>
        <v>0.30851169130552625</v>
      </c>
      <c r="CB9" s="50">
        <f t="shared" si="29"/>
        <v>0</v>
      </c>
      <c r="CC9" s="50">
        <f t="shared" si="30"/>
        <v>0</v>
      </c>
      <c r="CD9" s="76">
        <f t="shared" si="31"/>
        <v>2.2337637043745935</v>
      </c>
      <c r="CE9" s="50">
        <f t="shared" si="32"/>
        <v>1.818618503748447</v>
      </c>
      <c r="CF9" s="50">
        <f t="shared" si="33"/>
        <v>0.41514520062614685</v>
      </c>
      <c r="CG9" s="50">
        <f t="shared" si="34"/>
        <v>3.2396108403904926</v>
      </c>
      <c r="CH9" s="76">
        <f>Feedstock!$F$19/$H8</f>
        <v>1.4823879745034862</v>
      </c>
      <c r="CI9" s="50">
        <f>Feedstock!$F$17/$H8</f>
        <v>0.64924758834696983</v>
      </c>
      <c r="CJ9" s="50">
        <v>0</v>
      </c>
      <c r="CK9" s="50">
        <f>Feedstock!$F$21/H8</f>
        <v>0.17621157365354109</v>
      </c>
      <c r="CL9" s="50">
        <f>Feedstock!$F$23/H8</f>
        <v>6.3214231370837703E-2</v>
      </c>
      <c r="CM9" s="50">
        <f>Feedstock!$F$25/H8</f>
        <v>0</v>
      </c>
      <c r="CN9" s="50">
        <v>0</v>
      </c>
      <c r="CO9" s="50">
        <v>0</v>
      </c>
      <c r="CP9" s="50">
        <v>0</v>
      </c>
      <c r="CQ9" s="50">
        <v>0</v>
      </c>
      <c r="CR9" s="76">
        <f>Feedstock!$F$26/H8</f>
        <v>0.23942580502437882</v>
      </c>
      <c r="CS9" s="50">
        <f>Feedstock!$F$27/H8</f>
        <v>0.23942580502437882</v>
      </c>
      <c r="CT9" s="71">
        <f>Feedstock!$F$28/H8</f>
        <v>0</v>
      </c>
      <c r="CU9" s="76">
        <f t="shared" si="43"/>
        <v>-1.4823879745034862</v>
      </c>
      <c r="CV9" s="50">
        <f t="shared" si="44"/>
        <v>0.35659954766892932</v>
      </c>
      <c r="CW9" s="50">
        <f t="shared" si="44"/>
        <v>0</v>
      </c>
      <c r="CX9" s="50">
        <f t="shared" si="44"/>
        <v>-4.0561039540245286E-2</v>
      </c>
      <c r="CY9" s="50">
        <f t="shared" si="44"/>
        <v>0.11100419760912039</v>
      </c>
      <c r="CZ9" s="50">
        <f t="shared" si="44"/>
        <v>1.508749540655193</v>
      </c>
      <c r="DA9" s="50">
        <f t="shared" si="44"/>
        <v>0.10663350932062064</v>
      </c>
      <c r="DB9" s="50">
        <f t="shared" si="44"/>
        <v>0.30851169130552625</v>
      </c>
      <c r="DC9" s="50">
        <f t="shared" si="44"/>
        <v>0</v>
      </c>
      <c r="DD9" s="50">
        <f t="shared" si="44"/>
        <v>0</v>
      </c>
      <c r="DE9" s="76">
        <f t="shared" si="44"/>
        <v>1.9943378993502145</v>
      </c>
      <c r="DF9" s="50">
        <f t="shared" si="44"/>
        <v>1.5791926987240683</v>
      </c>
      <c r="DG9" s="71">
        <f t="shared" si="44"/>
        <v>0.41514520062614685</v>
      </c>
      <c r="DH9" s="159">
        <f>CU9/$K8</f>
        <v>-0.14154741074161784</v>
      </c>
      <c r="DI9" s="160">
        <f t="shared" si="36"/>
        <v>3.4050291497457343E-2</v>
      </c>
      <c r="DJ9" s="160">
        <f t="shared" si="36"/>
        <v>0</v>
      </c>
      <c r="DK9" s="160">
        <f t="shared" si="36"/>
        <v>-3.8730145027202523E-3</v>
      </c>
      <c r="DL9" s="160">
        <f t="shared" si="36"/>
        <v>1.059935524523167E-2</v>
      </c>
      <c r="DM9" s="160">
        <f t="shared" si="36"/>
        <v>0.14406457324971075</v>
      </c>
      <c r="DN9" s="160">
        <f t="shared" si="36"/>
        <v>1.0182015371300847E-2</v>
      </c>
      <c r="DO9" s="160">
        <f>DB9/$K8</f>
        <v>2.9458570791793641E-2</v>
      </c>
      <c r="DP9" s="160">
        <f t="shared" si="36"/>
        <v>0</v>
      </c>
      <c r="DQ9" s="160">
        <f t="shared" si="36"/>
        <v>0</v>
      </c>
      <c r="DR9" s="159">
        <f t="shared" si="36"/>
        <v>0.19043150015531662</v>
      </c>
      <c r="DS9" s="160">
        <f t="shared" si="36"/>
        <v>0.15079091399222219</v>
      </c>
      <c r="DT9" s="160">
        <f t="shared" si="36"/>
        <v>3.9640586163094481E-2</v>
      </c>
      <c r="DU9" s="160">
        <f t="shared" si="19"/>
        <v>8.2934380911156166E-2</v>
      </c>
      <c r="DV9" s="248">
        <f>IF(H9="NA","NA",Feedstock!$F$8/LHLO!H9)</f>
        <v>8.12889841029601</v>
      </c>
      <c r="DW9" s="107">
        <f t="shared" si="10"/>
        <v>4.6829958579552997</v>
      </c>
      <c r="DX9" s="107">
        <f t="shared" si="37"/>
        <v>3.7396632688480453</v>
      </c>
      <c r="DY9" s="255">
        <f>IF(DV8="NA","NA",IF(DW9="NA","NA",(DV8-DW9)/DV8))</f>
        <v>0.35147503183103912</v>
      </c>
      <c r="DZ9" s="256">
        <f t="shared" si="12"/>
        <v>0.43490505008940228</v>
      </c>
    </row>
    <row r="10" spans="1:131" s="62" customFormat="1">
      <c r="A10" s="158"/>
      <c r="B10" s="58">
        <v>1</v>
      </c>
      <c r="C10" s="63">
        <v>17.541666666664241</v>
      </c>
      <c r="D10" s="64">
        <f t="shared" si="45"/>
        <v>3.5625</v>
      </c>
      <c r="E10" s="162">
        <v>0.6</v>
      </c>
      <c r="F10" s="157">
        <v>0.25</v>
      </c>
      <c r="G10" s="65">
        <f>F10/D11</f>
        <v>7.2289156626455325E-2</v>
      </c>
      <c r="H10" s="63">
        <f t="shared" si="41"/>
        <v>8.3000000000058201</v>
      </c>
      <c r="I10" s="51">
        <f>Feedstock!$F$13</f>
        <v>100.80003710305223</v>
      </c>
      <c r="J10" s="66">
        <f>Feedstock!$F$10</f>
        <v>63.695948739865756</v>
      </c>
      <c r="K10" s="66">
        <f t="shared" si="42"/>
        <v>12.144582783491753</v>
      </c>
      <c r="L10" s="66">
        <f t="shared" si="20"/>
        <v>7.6742106915447099</v>
      </c>
      <c r="M10" s="162">
        <v>5.52</v>
      </c>
      <c r="N10" s="157">
        <v>13.5</v>
      </c>
      <c r="O10" s="157">
        <v>2</v>
      </c>
      <c r="P10" s="157">
        <v>0</v>
      </c>
      <c r="Q10" s="157">
        <v>2</v>
      </c>
      <c r="R10" s="157">
        <v>5.83</v>
      </c>
      <c r="S10" s="159">
        <f t="shared" si="13"/>
        <v>-5.6410256410256425E-2</v>
      </c>
      <c r="T10" s="66">
        <f t="shared" si="14"/>
        <v>12.631578947368421</v>
      </c>
      <c r="U10" s="71">
        <f t="shared" si="15"/>
        <v>4.8180995563237863</v>
      </c>
      <c r="V10" s="70">
        <v>11.38</v>
      </c>
      <c r="W10" s="66" t="s">
        <v>88</v>
      </c>
      <c r="X10" s="66" t="s">
        <v>88</v>
      </c>
      <c r="Y10" s="157" t="s">
        <v>88</v>
      </c>
      <c r="Z10" s="157" t="s">
        <v>88</v>
      </c>
      <c r="AA10" s="157" t="str">
        <f t="shared" si="16"/>
        <v>NA</v>
      </c>
      <c r="AB10" s="76">
        <v>0</v>
      </c>
      <c r="AC10" s="50">
        <v>2.4523036040750403</v>
      </c>
      <c r="AD10" s="50">
        <v>4.5975959849731778</v>
      </c>
      <c r="AE10" s="50">
        <v>0</v>
      </c>
      <c r="AF10" s="50">
        <v>1.7197944603938211</v>
      </c>
      <c r="AG10" s="50">
        <v>1.4806901962229335</v>
      </c>
      <c r="AH10" s="50">
        <v>6.6220735428942348</v>
      </c>
      <c r="AI10" s="50">
        <v>0.66712815048457752</v>
      </c>
      <c r="AJ10" s="50">
        <v>1.0529005456844294</v>
      </c>
      <c r="AK10" s="157">
        <v>0</v>
      </c>
      <c r="AL10" s="157">
        <v>0</v>
      </c>
      <c r="AM10" s="290">
        <v>726.97360694183874</v>
      </c>
      <c r="AN10" s="157" t="s">
        <v>88</v>
      </c>
      <c r="AO10" s="157" t="s">
        <v>88</v>
      </c>
      <c r="AP10" s="157" t="s">
        <v>88</v>
      </c>
      <c r="AQ10" s="50">
        <f>AM10/E10/D10/1000</f>
        <v>0.34010461143477833</v>
      </c>
      <c r="AR10" s="157" t="s">
        <v>88</v>
      </c>
      <c r="AS10" s="157" t="s">
        <v>88</v>
      </c>
      <c r="AT10" s="163" t="s">
        <v>88</v>
      </c>
      <c r="AU10" s="76">
        <f>IF(AC10="NA","NA",AC10*'Read me'!$U$30)</f>
        <v>2.6157905110133761</v>
      </c>
      <c r="AV10" s="50">
        <f>IF(AD10="NA","NA",AD10*'Read me'!$U$31)</f>
        <v>9.594982925161414</v>
      </c>
      <c r="AW10" s="50">
        <f>IF(AE10="NA","NA",AE10*'Read me'!$U$21)</f>
        <v>0</v>
      </c>
      <c r="AX10" s="50">
        <f>IF(AF10="NA","NA",AF10*'Read me'!$U$22)</f>
        <v>1.8344474244200759</v>
      </c>
      <c r="AY10" s="50">
        <f>IF(AG10="NA","NA",AG10*'Read me'!$U$23)</f>
        <v>2.2410446213103858</v>
      </c>
      <c r="AZ10" s="50">
        <f>IF(AH10="NA","NA",AH10*'Read me'!$U$24)</f>
        <v>12.040133714353155</v>
      </c>
      <c r="BA10" s="50">
        <f>IF(AI10="NA","NA",AI10*'Read me'!$U$25)</f>
        <v>1.3604181892234521</v>
      </c>
      <c r="BB10" s="50">
        <f>IF(AJ10="NA","NA",AJ10*'Read me'!$U$26)</f>
        <v>2.3236425835794301</v>
      </c>
      <c r="BC10" s="50">
        <f>IF(AK10="NA","NA",AK10*'Read me'!$U$27)</f>
        <v>0</v>
      </c>
      <c r="BD10" s="50">
        <f>IF(AL10="NA","NA",AL10*'Read me'!$U$28)</f>
        <v>0</v>
      </c>
      <c r="BE10" s="76">
        <f t="shared" si="17"/>
        <v>19.799686532886501</v>
      </c>
      <c r="BF10" s="50">
        <f t="shared" si="38"/>
        <v>16.115625760083617</v>
      </c>
      <c r="BG10" s="50">
        <f>SUM(BA10:BD10)</f>
        <v>3.6840607728028822</v>
      </c>
      <c r="BH10" s="50">
        <f t="shared" si="18"/>
        <v>32.010459969061287</v>
      </c>
      <c r="BI10" s="238" t="str">
        <f>IF(Y10="NA","NA",Feedstock!$F$13-Y10)</f>
        <v>NA</v>
      </c>
      <c r="BJ10" s="50" t="str">
        <f t="shared" si="0"/>
        <v>NA</v>
      </c>
      <c r="BK10" s="228">
        <f t="shared" si="1"/>
        <v>0.31756397010385634</v>
      </c>
      <c r="BL10" s="50" t="str">
        <f t="shared" si="2"/>
        <v>NA</v>
      </c>
      <c r="BM10" s="76">
        <f t="shared" si="3"/>
        <v>9.2650326628814603E-2</v>
      </c>
      <c r="BN10" s="50">
        <f t="shared" si="4"/>
        <v>0.11318586370486719</v>
      </c>
      <c r="BO10" s="50">
        <f t="shared" si="5"/>
        <v>0.6080971885264429</v>
      </c>
      <c r="BP10" s="50">
        <f t="shared" si="6"/>
        <v>6.8709077134319826E-2</v>
      </c>
      <c r="BQ10" s="50">
        <f t="shared" si="7"/>
        <v>0.1173575440055554</v>
      </c>
      <c r="BR10" s="50">
        <f t="shared" si="8"/>
        <v>0.81393337886012473</v>
      </c>
      <c r="BS10" s="50">
        <f t="shared" si="9"/>
        <v>0.18606662113987524</v>
      </c>
      <c r="BT10" s="76">
        <f t="shared" si="21"/>
        <v>0.30594041064483929</v>
      </c>
      <c r="BU10" s="50">
        <f t="shared" si="22"/>
        <v>1.1222202251650775</v>
      </c>
      <c r="BV10" s="50">
        <f t="shared" si="23"/>
        <v>0</v>
      </c>
      <c r="BW10" s="50">
        <f t="shared" si="24"/>
        <v>0.21455525431813752</v>
      </c>
      <c r="BX10" s="50">
        <f t="shared" si="25"/>
        <v>0.26211048202460652</v>
      </c>
      <c r="BY10" s="50">
        <f t="shared" si="26"/>
        <v>1.4082027736085561</v>
      </c>
      <c r="BZ10" s="50">
        <f t="shared" si="27"/>
        <v>0.15911323850566692</v>
      </c>
      <c r="CA10" s="50">
        <f t="shared" si="28"/>
        <v>0.27177106240695087</v>
      </c>
      <c r="CB10" s="50">
        <f t="shared" si="29"/>
        <v>0</v>
      </c>
      <c r="CC10" s="50">
        <f t="shared" si="30"/>
        <v>0</v>
      </c>
      <c r="CD10" s="76">
        <f t="shared" si="31"/>
        <v>2.315752810863918</v>
      </c>
      <c r="CE10" s="50">
        <f t="shared" si="32"/>
        <v>1.8848685099513001</v>
      </c>
      <c r="CF10" s="50">
        <f t="shared" si="33"/>
        <v>0.43088430091261776</v>
      </c>
      <c r="CG10" s="50">
        <f t="shared" si="34"/>
        <v>3.7439134466738344</v>
      </c>
      <c r="CH10" s="76">
        <f>Feedstock!$F$19/$H9</f>
        <v>1.6687700882568484</v>
      </c>
      <c r="CI10" s="50">
        <f>Feedstock!$F$17/$H9</f>
        <v>0.73087813308065308</v>
      </c>
      <c r="CJ10" s="50">
        <v>0</v>
      </c>
      <c r="CK10" s="50">
        <f>Feedstock!$F$21/H9</f>
        <v>0.19836682999009742</v>
      </c>
      <c r="CL10" s="50">
        <f>Feedstock!$F$23/H9</f>
        <v>7.1162219525650619E-2</v>
      </c>
      <c r="CM10" s="50">
        <f>Feedstock!$F$25/H9</f>
        <v>0</v>
      </c>
      <c r="CN10" s="50">
        <v>0</v>
      </c>
      <c r="CO10" s="50">
        <v>0</v>
      </c>
      <c r="CP10" s="50">
        <v>0</v>
      </c>
      <c r="CQ10" s="50">
        <v>0</v>
      </c>
      <c r="CR10" s="76">
        <f>Feedstock!$F$26/H9</f>
        <v>0.26952904951574808</v>
      </c>
      <c r="CS10" s="50">
        <f>Feedstock!$F$27/H9</f>
        <v>0.26952904951574808</v>
      </c>
      <c r="CT10" s="71">
        <f>Feedstock!$F$28/H9</f>
        <v>0</v>
      </c>
      <c r="CU10" s="76">
        <f t="shared" si="43"/>
        <v>-1.362829677612009</v>
      </c>
      <c r="CV10" s="50">
        <f t="shared" si="44"/>
        <v>0.39134209208442439</v>
      </c>
      <c r="CW10" s="50">
        <f t="shared" si="44"/>
        <v>0</v>
      </c>
      <c r="CX10" s="50">
        <f t="shared" si="44"/>
        <v>1.6188424328040102E-2</v>
      </c>
      <c r="CY10" s="50">
        <f t="shared" si="44"/>
        <v>0.19094826249895591</v>
      </c>
      <c r="CZ10" s="50">
        <f t="shared" si="44"/>
        <v>1.4082027736085561</v>
      </c>
      <c r="DA10" s="50">
        <f t="shared" si="44"/>
        <v>0.15911323850566692</v>
      </c>
      <c r="DB10" s="50">
        <f t="shared" si="44"/>
        <v>0.27177106240695087</v>
      </c>
      <c r="DC10" s="50">
        <f t="shared" si="44"/>
        <v>0</v>
      </c>
      <c r="DD10" s="50">
        <f t="shared" si="44"/>
        <v>0</v>
      </c>
      <c r="DE10" s="76">
        <f t="shared" si="44"/>
        <v>2.0462237613481697</v>
      </c>
      <c r="DF10" s="50">
        <f t="shared" si="44"/>
        <v>1.615339460435552</v>
      </c>
      <c r="DG10" s="71">
        <f t="shared" si="44"/>
        <v>0.43088430091261776</v>
      </c>
      <c r="DH10" s="159">
        <f t="shared" si="39"/>
        <v>-0.11559711760492841</v>
      </c>
      <c r="DI10" s="160">
        <f t="shared" si="36"/>
        <v>3.31941830924238E-2</v>
      </c>
      <c r="DJ10" s="160">
        <f t="shared" si="36"/>
        <v>0</v>
      </c>
      <c r="DK10" s="160">
        <f t="shared" si="36"/>
        <v>1.3731247723970507E-3</v>
      </c>
      <c r="DL10" s="160">
        <f t="shared" si="36"/>
        <v>1.6196498446691916E-2</v>
      </c>
      <c r="DM10" s="160">
        <f t="shared" si="36"/>
        <v>0.1194457270094455</v>
      </c>
      <c r="DN10" s="160">
        <f t="shared" si="36"/>
        <v>1.349620722691439E-2</v>
      </c>
      <c r="DO10" s="160">
        <f t="shared" si="36"/>
        <v>2.3052001272617289E-2</v>
      </c>
      <c r="DP10" s="160">
        <f t="shared" si="36"/>
        <v>0</v>
      </c>
      <c r="DQ10" s="160">
        <f t="shared" si="36"/>
        <v>0</v>
      </c>
      <c r="DR10" s="159">
        <f t="shared" si="36"/>
        <v>0.17356355872806614</v>
      </c>
      <c r="DS10" s="160">
        <f t="shared" si="36"/>
        <v>0.13701535022853445</v>
      </c>
      <c r="DT10" s="160">
        <f t="shared" si="36"/>
        <v>3.6548208499531672E-2</v>
      </c>
      <c r="DU10" s="160">
        <f t="shared" si="19"/>
        <v>9.116062421556155E-2</v>
      </c>
      <c r="DV10" s="248">
        <f>IF(H10="NA","NA",Feedstock!$F$8/LHLO!H10)</f>
        <v>8.3737447479496563</v>
      </c>
      <c r="DW10" s="107" t="str">
        <f t="shared" si="10"/>
        <v>NA</v>
      </c>
      <c r="DX10" s="107" t="str">
        <f t="shared" si="37"/>
        <v>NA</v>
      </c>
      <c r="DY10" s="255" t="str">
        <f t="shared" si="40"/>
        <v>NA</v>
      </c>
      <c r="DZ10" s="256" t="str">
        <f t="shared" si="12"/>
        <v>NA</v>
      </c>
    </row>
    <row r="11" spans="1:131" s="62" customFormat="1">
      <c r="A11" s="158"/>
      <c r="B11" s="58">
        <v>1</v>
      </c>
      <c r="C11" s="63">
        <v>21</v>
      </c>
      <c r="D11" s="64">
        <f>C11-C10</f>
        <v>3.4583333333357587</v>
      </c>
      <c r="E11" s="162">
        <v>0.6</v>
      </c>
      <c r="F11" s="157">
        <v>0.25</v>
      </c>
      <c r="G11" s="65">
        <f t="shared" si="46"/>
        <v>7.0175438596491224E-2</v>
      </c>
      <c r="H11" s="63">
        <f t="shared" si="41"/>
        <v>8.5500000000000007</v>
      </c>
      <c r="I11" s="51">
        <f>Feedstock!$F$13</f>
        <v>100.80003710305223</v>
      </c>
      <c r="J11" s="66">
        <f>Feedstock!$F$10</f>
        <v>63.695948739865756</v>
      </c>
      <c r="K11" s="66">
        <f t="shared" si="42"/>
        <v>11.789478023748799</v>
      </c>
      <c r="L11" s="66">
        <f t="shared" si="20"/>
        <v>7.4498185660661704</v>
      </c>
      <c r="M11" s="162">
        <v>5.67</v>
      </c>
      <c r="N11" s="157">
        <v>12</v>
      </c>
      <c r="O11" s="157">
        <v>2</v>
      </c>
      <c r="P11" s="157">
        <v>0</v>
      </c>
      <c r="Q11" s="157">
        <v>2</v>
      </c>
      <c r="R11" s="157">
        <v>5.9</v>
      </c>
      <c r="S11" s="159">
        <f t="shared" si="13"/>
        <v>-2.7444253859348223E-2</v>
      </c>
      <c r="T11" s="66">
        <f t="shared" si="14"/>
        <v>11.566265060232853</v>
      </c>
      <c r="U11" s="71">
        <f t="shared" si="15"/>
        <v>3.8362651119115982</v>
      </c>
      <c r="V11" s="70">
        <v>12.02</v>
      </c>
      <c r="W11" s="66">
        <v>51.31254427005981</v>
      </c>
      <c r="X11" s="66">
        <v>37.871448482754893</v>
      </c>
      <c r="Y11" s="157" t="s">
        <v>88</v>
      </c>
      <c r="Z11" s="157" t="s">
        <v>88</v>
      </c>
      <c r="AA11" s="157" t="str">
        <f t="shared" si="16"/>
        <v>NA</v>
      </c>
      <c r="AB11" s="76">
        <v>0</v>
      </c>
      <c r="AC11" s="50">
        <v>0</v>
      </c>
      <c r="AD11" s="50">
        <v>4.7156440949642064</v>
      </c>
      <c r="AE11" s="50">
        <v>0</v>
      </c>
      <c r="AF11" s="50">
        <v>1.8619393213460065</v>
      </c>
      <c r="AG11" s="50">
        <v>1.9351802566449252</v>
      </c>
      <c r="AH11" s="50">
        <v>7.1616787460665501</v>
      </c>
      <c r="AI11" s="50">
        <v>1.8670619711886551</v>
      </c>
      <c r="AJ11" s="50">
        <v>1.4866003241537578</v>
      </c>
      <c r="AK11" s="157">
        <v>0</v>
      </c>
      <c r="AL11" s="157">
        <v>0</v>
      </c>
      <c r="AM11" s="290">
        <v>1114.0634495991812</v>
      </c>
      <c r="AN11" s="157" t="s">
        <v>88</v>
      </c>
      <c r="AO11" s="157" t="s">
        <v>88</v>
      </c>
      <c r="AP11" s="157" t="s">
        <v>88</v>
      </c>
      <c r="AQ11" s="50">
        <f>AM11/E11/D11/1000</f>
        <v>0.53689804799922891</v>
      </c>
      <c r="AR11" s="157" t="s">
        <v>88</v>
      </c>
      <c r="AS11" s="157" t="s">
        <v>88</v>
      </c>
      <c r="AT11" s="163" t="s">
        <v>88</v>
      </c>
      <c r="AU11" s="76">
        <f>IF(AC11="NA","NA",AC11*'Read me'!$U$30)</f>
        <v>0</v>
      </c>
      <c r="AV11" s="50">
        <f>IF(AD11="NA","NA",AD11*'Read me'!$U$31)</f>
        <v>9.8413441981861691</v>
      </c>
      <c r="AW11" s="50">
        <f>IF(AE11="NA","NA",AE11*'Read me'!$U$21)</f>
        <v>0</v>
      </c>
      <c r="AX11" s="50">
        <f>IF(AF11="NA","NA",AF11*'Read me'!$U$22)</f>
        <v>1.9860686094357403</v>
      </c>
      <c r="AY11" s="50">
        <f>IF(AG11="NA","NA",AG11*'Read me'!$U$23)</f>
        <v>2.9289214695166437</v>
      </c>
      <c r="AZ11" s="50">
        <f>IF(AH11="NA","NA",AH11*'Read me'!$U$24)</f>
        <v>13.021234083757365</v>
      </c>
      <c r="BA11" s="50">
        <f>IF(AI11="NA","NA",AI11*'Read me'!$U$25)</f>
        <v>3.8073420588945122</v>
      </c>
      <c r="BB11" s="50">
        <f>IF(AJ11="NA","NA",AJ11*'Read me'!$U$26)</f>
        <v>3.2807731291669135</v>
      </c>
      <c r="BC11" s="50">
        <f>IF(AK11="NA","NA",AK11*'Read me'!$U$27)</f>
        <v>0</v>
      </c>
      <c r="BD11" s="50">
        <f>IF(AL11="NA","NA",AL11*'Read me'!$U$28)</f>
        <v>0</v>
      </c>
      <c r="BE11" s="76">
        <f>IF(AW11="NA","NA",SUM(AW11:BD11))</f>
        <v>25.024339350771175</v>
      </c>
      <c r="BF11" s="50">
        <f>SUM(AW11:AZ11)</f>
        <v>17.936224162709749</v>
      </c>
      <c r="BG11" s="50">
        <f>SUM(BA11:BD11)</f>
        <v>7.0881151880614262</v>
      </c>
      <c r="BH11" s="50">
        <f t="shared" si="18"/>
        <v>34.86568354895735</v>
      </c>
      <c r="BI11" s="238" t="str">
        <f>IF(Y11="NA","NA",Feedstock!$F$13-Y11)</f>
        <v>NA</v>
      </c>
      <c r="BJ11" s="50" t="str">
        <f t="shared" si="0"/>
        <v>NA</v>
      </c>
      <c r="BK11" s="228">
        <f t="shared" si="1"/>
        <v>0.3458895904305338</v>
      </c>
      <c r="BL11" s="50" t="str">
        <f t="shared" si="2"/>
        <v>NA</v>
      </c>
      <c r="BM11" s="76">
        <f t="shared" si="3"/>
        <v>7.9365476210844929E-2</v>
      </c>
      <c r="BN11" s="50">
        <f t="shared" si="4"/>
        <v>0.11704290884412032</v>
      </c>
      <c r="BO11" s="50">
        <f t="shared" si="5"/>
        <v>0.52034277114117256</v>
      </c>
      <c r="BP11" s="50">
        <f t="shared" si="6"/>
        <v>0.15214555739219471</v>
      </c>
      <c r="BQ11" s="50">
        <f t="shared" si="7"/>
        <v>0.13110328641166744</v>
      </c>
      <c r="BR11" s="50">
        <f t="shared" si="8"/>
        <v>0.71675115619613783</v>
      </c>
      <c r="BS11" s="50">
        <f t="shared" si="9"/>
        <v>0.28324884380386217</v>
      </c>
      <c r="BT11" s="76">
        <f t="shared" si="21"/>
        <v>0</v>
      </c>
      <c r="BU11" s="50">
        <f t="shared" si="22"/>
        <v>1.1857041202625624</v>
      </c>
      <c r="BV11" s="50">
        <f t="shared" si="23"/>
        <v>0</v>
      </c>
      <c r="BW11" s="50">
        <f t="shared" si="24"/>
        <v>0.23928537463064428</v>
      </c>
      <c r="BX11" s="50">
        <f t="shared" si="25"/>
        <v>0.35288210476079396</v>
      </c>
      <c r="BY11" s="50">
        <f t="shared" si="26"/>
        <v>1.5688233835841245</v>
      </c>
      <c r="BZ11" s="50">
        <f t="shared" si="27"/>
        <v>0.45871591070986051</v>
      </c>
      <c r="CA11" s="50">
        <f t="shared" si="28"/>
        <v>0.39527387098368832</v>
      </c>
      <c r="CB11" s="50">
        <f t="shared" si="29"/>
        <v>0</v>
      </c>
      <c r="CC11" s="50">
        <f t="shared" si="30"/>
        <v>0</v>
      </c>
      <c r="CD11" s="76">
        <f t="shared" si="31"/>
        <v>3.0149806446691119</v>
      </c>
      <c r="CE11" s="50">
        <f t="shared" si="32"/>
        <v>2.160990862975563</v>
      </c>
      <c r="CF11" s="50">
        <f t="shared" si="33"/>
        <v>0.85398978169354889</v>
      </c>
      <c r="CG11" s="50">
        <f t="shared" si="34"/>
        <v>4.2006847649316752</v>
      </c>
      <c r="CH11" s="76">
        <f>Feedstock!$F$19/$H10</f>
        <v>1.7190342475404878</v>
      </c>
      <c r="CI11" s="50">
        <f>Feedstock!$F$17/$H10</f>
        <v>0.75289253467894013</v>
      </c>
      <c r="CJ11" s="50">
        <v>0</v>
      </c>
      <c r="CK11" s="50">
        <f>Feedstock!$F$21/H10</f>
        <v>0.20434173450772816</v>
      </c>
      <c r="CL11" s="50">
        <f>Feedstock!$F$23/H10</f>
        <v>7.3305659872757375E-2</v>
      </c>
      <c r="CM11" s="50">
        <f>Feedstock!$F$25/H10</f>
        <v>0</v>
      </c>
      <c r="CN11" s="50">
        <v>0</v>
      </c>
      <c r="CO11" s="50">
        <v>0</v>
      </c>
      <c r="CP11" s="50">
        <v>0</v>
      </c>
      <c r="CQ11" s="50">
        <v>0</v>
      </c>
      <c r="CR11" s="76">
        <f>Feedstock!$F$26/H10</f>
        <v>0.27764739438048558</v>
      </c>
      <c r="CS11" s="50">
        <f>Feedstock!$F$27/H10</f>
        <v>0.27764739438048558</v>
      </c>
      <c r="CT11" s="71">
        <f>Feedstock!$F$28/H10</f>
        <v>0</v>
      </c>
      <c r="CU11" s="76">
        <f t="shared" si="43"/>
        <v>-1.7190342475404878</v>
      </c>
      <c r="CV11" s="50">
        <f t="shared" si="44"/>
        <v>0.43281158558362232</v>
      </c>
      <c r="CW11" s="50">
        <f t="shared" si="44"/>
        <v>0</v>
      </c>
      <c r="CX11" s="50">
        <f t="shared" si="44"/>
        <v>3.494364012291612E-2</v>
      </c>
      <c r="CY11" s="50">
        <f t="shared" si="44"/>
        <v>0.27957644488803657</v>
      </c>
      <c r="CZ11" s="50">
        <f t="shared" si="44"/>
        <v>1.5688233835841245</v>
      </c>
      <c r="DA11" s="50">
        <f t="shared" si="44"/>
        <v>0.45871591070986051</v>
      </c>
      <c r="DB11" s="50">
        <f t="shared" si="44"/>
        <v>0.39527387098368832</v>
      </c>
      <c r="DC11" s="50">
        <f t="shared" si="44"/>
        <v>0</v>
      </c>
      <c r="DD11" s="50">
        <f t="shared" si="44"/>
        <v>0</v>
      </c>
      <c r="DE11" s="76">
        <f t="shared" si="44"/>
        <v>2.7373332502886263</v>
      </c>
      <c r="DF11" s="50">
        <f t="shared" si="44"/>
        <v>1.8833434685950774</v>
      </c>
      <c r="DG11" s="71">
        <f t="shared" si="44"/>
        <v>0.85398978169354889</v>
      </c>
      <c r="DH11" s="159">
        <f t="shared" si="39"/>
        <v>-0.14154741074161786</v>
      </c>
      <c r="DI11" s="160">
        <f t="shared" si="36"/>
        <v>3.5638242441061639E-2</v>
      </c>
      <c r="DJ11" s="160">
        <f t="shared" si="36"/>
        <v>0</v>
      </c>
      <c r="DK11" s="160">
        <f t="shared" si="36"/>
        <v>2.8773026415049303E-3</v>
      </c>
      <c r="DL11" s="160">
        <f t="shared" si="36"/>
        <v>2.302067101622194E-2</v>
      </c>
      <c r="DM11" s="160">
        <f t="shared" si="36"/>
        <v>0.1291788620121756</v>
      </c>
      <c r="DN11" s="160">
        <f t="shared" si="36"/>
        <v>3.7771236681213738E-2</v>
      </c>
      <c r="DO11" s="160">
        <f t="shared" si="36"/>
        <v>3.2547340491678962E-2</v>
      </c>
      <c r="DP11" s="160">
        <f t="shared" si="36"/>
        <v>0</v>
      </c>
      <c r="DQ11" s="160">
        <f t="shared" si="36"/>
        <v>0</v>
      </c>
      <c r="DR11" s="159">
        <f t="shared" si="36"/>
        <v>0.22539541284279518</v>
      </c>
      <c r="DS11" s="160">
        <f t="shared" si="36"/>
        <v>0.15507683566990249</v>
      </c>
      <c r="DT11" s="160">
        <f t="shared" si="36"/>
        <v>7.0318577172892707E-2</v>
      </c>
      <c r="DU11" s="160">
        <f t="shared" si="19"/>
        <v>0.11948624454223894</v>
      </c>
      <c r="DV11" s="248">
        <f>IF(H11="NA","NA",Feedstock!$F$8/LHLO!H11)</f>
        <v>8.12889841029601</v>
      </c>
      <c r="DW11" s="107">
        <f t="shared" si="10"/>
        <v>6.1822342494004614</v>
      </c>
      <c r="DX11" s="107">
        <f t="shared" si="37"/>
        <v>4.5628251184010047</v>
      </c>
      <c r="DY11" s="255">
        <f t="shared" si="40"/>
        <v>0.26171212098216806</v>
      </c>
      <c r="DZ11" s="256">
        <f t="shared" si="12"/>
        <v>0.40543395251993369</v>
      </c>
    </row>
    <row r="12" spans="1:131" s="62" customFormat="1">
      <c r="A12" s="158"/>
      <c r="B12" s="58">
        <v>1</v>
      </c>
      <c r="C12" s="63">
        <v>24.5625</v>
      </c>
      <c r="D12" s="64">
        <f t="shared" si="45"/>
        <v>3.5625</v>
      </c>
      <c r="E12" s="162">
        <v>0.6</v>
      </c>
      <c r="F12" s="157">
        <v>0.25</v>
      </c>
      <c r="G12" s="65">
        <f t="shared" si="46"/>
        <v>7.5949367088663552E-2</v>
      </c>
      <c r="H12" s="63">
        <f t="shared" si="41"/>
        <v>7.8999999999941792</v>
      </c>
      <c r="I12" s="51">
        <f>Feedstock!$F$13</f>
        <v>100.80003710305223</v>
      </c>
      <c r="J12" s="66">
        <f>Feedstock!$F$10</f>
        <v>63.695948739865756</v>
      </c>
      <c r="K12" s="66">
        <f>I12/$E12*$G12</f>
        <v>12.759498367484369</v>
      </c>
      <c r="L12" s="66">
        <f t="shared" si="20"/>
        <v>8.0627783215079347</v>
      </c>
      <c r="M12" s="162">
        <v>5.49</v>
      </c>
      <c r="N12" s="157">
        <v>13</v>
      </c>
      <c r="O12" s="157">
        <v>2</v>
      </c>
      <c r="P12" s="157">
        <v>0</v>
      </c>
      <c r="Q12" s="157">
        <v>2</v>
      </c>
      <c r="R12" s="157">
        <v>5.81</v>
      </c>
      <c r="S12" s="159">
        <f t="shared" si="13"/>
        <v>-6.9491525423728828E-2</v>
      </c>
      <c r="T12" s="66">
        <f t="shared" si="14"/>
        <v>12.163742690058481</v>
      </c>
      <c r="U12" s="71">
        <f t="shared" si="15"/>
        <v>3.6238226967628022</v>
      </c>
      <c r="V12" s="70">
        <v>12.24</v>
      </c>
      <c r="W12" s="66" t="s">
        <v>88</v>
      </c>
      <c r="X12" s="66" t="s">
        <v>88</v>
      </c>
      <c r="Y12" s="66">
        <v>84.772564346997157</v>
      </c>
      <c r="Z12" s="66">
        <v>42.884718779790283</v>
      </c>
      <c r="AA12" s="66">
        <f t="shared" si="16"/>
        <v>41.887845567206874</v>
      </c>
      <c r="AB12" s="76">
        <v>0</v>
      </c>
      <c r="AC12" s="50">
        <v>0</v>
      </c>
      <c r="AD12" s="50">
        <v>5.0768137351383658</v>
      </c>
      <c r="AE12" s="50">
        <v>0</v>
      </c>
      <c r="AF12" s="50">
        <v>3.0538958784709593</v>
      </c>
      <c r="AG12" s="50">
        <v>3.927818721868428</v>
      </c>
      <c r="AH12" s="50">
        <v>5.8862373128934946</v>
      </c>
      <c r="AI12" s="50">
        <v>2.9814008936281255</v>
      </c>
      <c r="AJ12" s="50">
        <v>1.2301034460342015</v>
      </c>
      <c r="AK12" s="157">
        <v>0</v>
      </c>
      <c r="AL12" s="157">
        <v>0</v>
      </c>
      <c r="AM12" s="290">
        <v>1132.9458809483199</v>
      </c>
      <c r="AN12" s="157" t="s">
        <v>88</v>
      </c>
      <c r="AO12" s="157" t="s">
        <v>88</v>
      </c>
      <c r="AP12" s="157" t="s">
        <v>88</v>
      </c>
      <c r="AQ12" s="50">
        <f>AM12/E12/D12/1000</f>
        <v>0.53003316067757655</v>
      </c>
      <c r="AR12" s="157" t="s">
        <v>88</v>
      </c>
      <c r="AS12" s="157" t="s">
        <v>88</v>
      </c>
      <c r="AT12" s="163" t="s">
        <v>88</v>
      </c>
      <c r="AU12" s="76">
        <f>IF(AC12="NA","NA",AC12*'Read me'!$U$30)</f>
        <v>0</v>
      </c>
      <c r="AV12" s="50">
        <f>IF(AD12="NA","NA",AD12*'Read me'!$U$31)</f>
        <v>10.595089534201806</v>
      </c>
      <c r="AW12" s="50">
        <f>IF(AE12="NA","NA",AE12*'Read me'!$U$21)</f>
        <v>0</v>
      </c>
      <c r="AX12" s="50">
        <f>IF(AF12="NA","NA",AF12*'Read me'!$U$22)</f>
        <v>3.2574889370356899</v>
      </c>
      <c r="AY12" s="50">
        <f>IF(AG12="NA","NA",AG12*'Read me'!$U$23)</f>
        <v>5.9448067141792427</v>
      </c>
      <c r="AZ12" s="50">
        <f>IF(AH12="NA","NA",AH12*'Read me'!$U$24)</f>
        <v>10.702249659806355</v>
      </c>
      <c r="BA12" s="50">
        <f>IF(AI12="NA","NA",AI12*'Read me'!$U$25)</f>
        <v>6.0797194693593148</v>
      </c>
      <c r="BB12" s="50">
        <f>IF(AJ12="NA","NA",AJ12*'Read me'!$U$26)</f>
        <v>2.7147110533168584</v>
      </c>
      <c r="BC12" s="50">
        <f>IF(AK12="NA","NA",AK12*'Read me'!$U$27)</f>
        <v>0</v>
      </c>
      <c r="BD12" s="50">
        <f>IF(AL12="NA","NA",AL12*'Read me'!$U$28)</f>
        <v>0</v>
      </c>
      <c r="BE12" s="76">
        <f t="shared" si="17"/>
        <v>28.69897583369746</v>
      </c>
      <c r="BF12" s="50">
        <f>SUM(AW12:AZ12)</f>
        <v>19.904545311021288</v>
      </c>
      <c r="BG12" s="50">
        <f>SUM(BA12:BD12)</f>
        <v>8.7944305226761728</v>
      </c>
      <c r="BH12" s="50">
        <f t="shared" si="18"/>
        <v>39.294065367899272</v>
      </c>
      <c r="BI12" s="238">
        <f>IF(Y12="NA","NA",Feedstock!$F$13-Y12)</f>
        <v>16.027472756055076</v>
      </c>
      <c r="BJ12" s="50">
        <f t="shared" si="0"/>
        <v>45.478498979097886</v>
      </c>
      <c r="BK12" s="228">
        <f t="shared" si="1"/>
        <v>0.38982193357456058</v>
      </c>
      <c r="BL12" s="50">
        <f t="shared" si="2"/>
        <v>3.5906534118910116</v>
      </c>
      <c r="BM12" s="76">
        <f t="shared" si="3"/>
        <v>0.11350540715849679</v>
      </c>
      <c r="BN12" s="50">
        <f t="shared" si="4"/>
        <v>0.20714351441067916</v>
      </c>
      <c r="BO12" s="50">
        <f t="shared" si="5"/>
        <v>0.37291399253488694</v>
      </c>
      <c r="BP12" s="50">
        <f t="shared" si="6"/>
        <v>0.2118444750289902</v>
      </c>
      <c r="BQ12" s="50">
        <f t="shared" si="7"/>
        <v>9.4592610866946952E-2</v>
      </c>
      <c r="BR12" s="50">
        <f t="shared" si="8"/>
        <v>0.6935629141040629</v>
      </c>
      <c r="BS12" s="50">
        <f t="shared" si="9"/>
        <v>0.30643708589593716</v>
      </c>
      <c r="BT12" s="76">
        <f t="shared" si="21"/>
        <v>0</v>
      </c>
      <c r="BU12" s="50">
        <f t="shared" si="22"/>
        <v>1.239191758386176</v>
      </c>
      <c r="BV12" s="50">
        <f t="shared" si="23"/>
        <v>0</v>
      </c>
      <c r="BW12" s="50">
        <f t="shared" si="24"/>
        <v>0.38099285813282918</v>
      </c>
      <c r="BX12" s="50">
        <f t="shared" si="25"/>
        <v>0.69529903089815703</v>
      </c>
      <c r="BY12" s="50">
        <f t="shared" si="26"/>
        <v>1.2517251064101</v>
      </c>
      <c r="BZ12" s="50">
        <f t="shared" si="27"/>
        <v>0.71107830050986132</v>
      </c>
      <c r="CA12" s="50">
        <f t="shared" si="28"/>
        <v>0.31751006471542198</v>
      </c>
      <c r="CB12" s="50">
        <f t="shared" si="29"/>
        <v>0</v>
      </c>
      <c r="CC12" s="50">
        <f t="shared" si="30"/>
        <v>0</v>
      </c>
      <c r="CD12" s="76">
        <f t="shared" si="31"/>
        <v>3.3566053606663693</v>
      </c>
      <c r="CE12" s="50">
        <f t="shared" si="32"/>
        <v>2.3280169954410859</v>
      </c>
      <c r="CF12" s="50">
        <f t="shared" si="33"/>
        <v>1.0285883652252832</v>
      </c>
      <c r="CG12" s="50">
        <f t="shared" si="34"/>
        <v>4.5957971190525457</v>
      </c>
      <c r="CH12" s="76">
        <f>Feedstock!$F$19/$H11</f>
        <v>1.6687700882568484</v>
      </c>
      <c r="CI12" s="50">
        <f>Feedstock!$F$17/$H11</f>
        <v>0.73087813308065308</v>
      </c>
      <c r="CJ12" s="50">
        <v>0</v>
      </c>
      <c r="CK12" s="50">
        <f>Feedstock!$F$21/H11</f>
        <v>0.19836682999009742</v>
      </c>
      <c r="CL12" s="50">
        <f>Feedstock!$F$23/H11</f>
        <v>7.1162219525650619E-2</v>
      </c>
      <c r="CM12" s="50">
        <f>Feedstock!$F$25/H11</f>
        <v>0</v>
      </c>
      <c r="CN12" s="50">
        <v>0</v>
      </c>
      <c r="CO12" s="50">
        <v>0</v>
      </c>
      <c r="CP12" s="50">
        <v>0</v>
      </c>
      <c r="CQ12" s="50">
        <v>0</v>
      </c>
      <c r="CR12" s="76">
        <f>Feedstock!$F$26/H11</f>
        <v>0.26952904951574808</v>
      </c>
      <c r="CS12" s="50">
        <f>Feedstock!$F$27/H11</f>
        <v>0.26952904951574808</v>
      </c>
      <c r="CT12" s="71">
        <f>Feedstock!$F$28/H11</f>
        <v>0</v>
      </c>
      <c r="CU12" s="76">
        <f t="shared" si="43"/>
        <v>-1.6687700882568484</v>
      </c>
      <c r="CV12" s="50">
        <f t="shared" si="44"/>
        <v>0.50831362530552293</v>
      </c>
      <c r="CW12" s="50">
        <f t="shared" si="44"/>
        <v>0</v>
      </c>
      <c r="CX12" s="50">
        <f t="shared" si="44"/>
        <v>0.18262602814273177</v>
      </c>
      <c r="CY12" s="50">
        <f t="shared" si="44"/>
        <v>0.62413681137250643</v>
      </c>
      <c r="CZ12" s="50">
        <f t="shared" si="44"/>
        <v>1.2517251064101</v>
      </c>
      <c r="DA12" s="50">
        <f t="shared" si="44"/>
        <v>0.71107830050986132</v>
      </c>
      <c r="DB12" s="50">
        <f t="shared" si="44"/>
        <v>0.31751006471542198</v>
      </c>
      <c r="DC12" s="50">
        <f t="shared" si="44"/>
        <v>0</v>
      </c>
      <c r="DD12" s="50">
        <f t="shared" si="44"/>
        <v>0</v>
      </c>
      <c r="DE12" s="76">
        <f t="shared" si="44"/>
        <v>3.0870763111506214</v>
      </c>
      <c r="DF12" s="50">
        <f t="shared" si="44"/>
        <v>2.0584879459253376</v>
      </c>
      <c r="DG12" s="71">
        <f t="shared" si="44"/>
        <v>1.0285883652252832</v>
      </c>
      <c r="DH12" s="159">
        <f t="shared" si="39"/>
        <v>-0.14154741074161786</v>
      </c>
      <c r="DI12" s="160">
        <f t="shared" si="36"/>
        <v>4.3115871990394551E-2</v>
      </c>
      <c r="DJ12" s="160">
        <f t="shared" si="36"/>
        <v>0</v>
      </c>
      <c r="DK12" s="160">
        <f t="shared" si="36"/>
        <v>1.5490594899523858E-2</v>
      </c>
      <c r="DL12" s="160">
        <f t="shared" si="36"/>
        <v>5.2940156478110505E-2</v>
      </c>
      <c r="DM12" s="160">
        <f t="shared" si="36"/>
        <v>0.10617307262362397</v>
      </c>
      <c r="DN12" s="160">
        <f t="shared" si="36"/>
        <v>6.0314655074419805E-2</v>
      </c>
      <c r="DO12" s="160">
        <f t="shared" si="36"/>
        <v>2.6931647361810904E-2</v>
      </c>
      <c r="DP12" s="160">
        <f t="shared" si="36"/>
        <v>0</v>
      </c>
      <c r="DQ12" s="160">
        <f t="shared" si="36"/>
        <v>0</v>
      </c>
      <c r="DR12" s="159">
        <f t="shared" si="36"/>
        <v>0.26185012643748901</v>
      </c>
      <c r="DS12" s="160">
        <f t="shared" si="36"/>
        <v>0.17460382400125826</v>
      </c>
      <c r="DT12" s="160">
        <f t="shared" si="36"/>
        <v>8.7246302436230702E-2</v>
      </c>
      <c r="DU12" s="160">
        <f t="shared" si="19"/>
        <v>0.16341858768626571</v>
      </c>
      <c r="DV12" s="248">
        <f>IF(H12="NA","NA",Feedstock!$F$8/LHLO!H12)</f>
        <v>8.7977318238078599</v>
      </c>
      <c r="DW12" s="75" t="str">
        <f t="shared" si="10"/>
        <v>NA</v>
      </c>
      <c r="DX12" s="75" t="str">
        <f t="shared" si="37"/>
        <v>NA</v>
      </c>
      <c r="DY12" s="255" t="str">
        <f t="shared" si="40"/>
        <v>NA</v>
      </c>
      <c r="DZ12" s="256" t="str">
        <f t="shared" si="12"/>
        <v>NA</v>
      </c>
    </row>
    <row r="13" spans="1:131" s="62" customFormat="1">
      <c r="A13" s="57"/>
      <c r="B13" s="209">
        <v>1</v>
      </c>
      <c r="C13" s="67">
        <v>27.854166666664241</v>
      </c>
      <c r="D13" s="126">
        <f t="shared" si="45"/>
        <v>3.2916666666642413</v>
      </c>
      <c r="E13" s="68">
        <v>0.6</v>
      </c>
      <c r="F13" s="57">
        <v>0</v>
      </c>
      <c r="G13" s="210" t="s">
        <v>88</v>
      </c>
      <c r="H13" s="68" t="s">
        <v>88</v>
      </c>
      <c r="I13" s="57" t="s">
        <v>88</v>
      </c>
      <c r="J13" s="57" t="s">
        <v>88</v>
      </c>
      <c r="K13" s="57" t="s">
        <v>88</v>
      </c>
      <c r="L13" s="57" t="s">
        <v>88</v>
      </c>
      <c r="M13" s="68">
        <v>5.52</v>
      </c>
      <c r="N13" s="57" t="s">
        <v>88</v>
      </c>
      <c r="O13" s="57" t="s">
        <v>88</v>
      </c>
      <c r="P13" s="57" t="s">
        <v>88</v>
      </c>
      <c r="Q13" s="57" t="s">
        <v>88</v>
      </c>
      <c r="R13" s="57" t="s">
        <v>88</v>
      </c>
      <c r="S13" s="304">
        <f t="shared" si="13"/>
        <v>-4.9913941480206551E-2</v>
      </c>
      <c r="T13" s="57" t="s">
        <v>88</v>
      </c>
      <c r="U13" s="74" t="str">
        <f t="shared" si="15"/>
        <v>NA</v>
      </c>
      <c r="V13" s="212">
        <v>10.88</v>
      </c>
      <c r="W13" s="73">
        <v>47.139828770255832</v>
      </c>
      <c r="X13" s="73">
        <v>36.208572401494649</v>
      </c>
      <c r="Y13" s="73">
        <v>93.980431486880477</v>
      </c>
      <c r="Z13" s="73">
        <v>43.599376093294467</v>
      </c>
      <c r="AA13" s="73">
        <f t="shared" si="16"/>
        <v>50.38105539358601</v>
      </c>
      <c r="AB13" s="213">
        <v>0</v>
      </c>
      <c r="AC13" s="72">
        <v>0</v>
      </c>
      <c r="AD13" s="72">
        <v>4.7877031982138405</v>
      </c>
      <c r="AE13" s="72">
        <v>0</v>
      </c>
      <c r="AF13" s="72">
        <v>3.3089936868597229</v>
      </c>
      <c r="AG13" s="72">
        <v>2.9032600776892958</v>
      </c>
      <c r="AH13" s="72">
        <v>6.7540638928865784</v>
      </c>
      <c r="AI13" s="72">
        <v>3.2441033555525598</v>
      </c>
      <c r="AJ13" s="72">
        <v>0.91284663282903156</v>
      </c>
      <c r="AK13" s="57">
        <v>0</v>
      </c>
      <c r="AL13" s="57">
        <v>0</v>
      </c>
      <c r="AM13" s="292">
        <v>1151.8283122974588</v>
      </c>
      <c r="AN13" s="57" t="s">
        <v>88</v>
      </c>
      <c r="AO13" s="57" t="s">
        <v>88</v>
      </c>
      <c r="AP13" s="57" t="s">
        <v>88</v>
      </c>
      <c r="AQ13" s="72">
        <f>AM13/E13/D13/1000</f>
        <v>0.58320420875863666</v>
      </c>
      <c r="AR13" s="57" t="s">
        <v>88</v>
      </c>
      <c r="AS13" s="57" t="s">
        <v>88</v>
      </c>
      <c r="AT13" s="211" t="s">
        <v>88</v>
      </c>
      <c r="AU13" s="213">
        <f>IF(AC13="NA","NA",AC13*'Read me'!$U$30)</f>
        <v>0</v>
      </c>
      <c r="AV13" s="72">
        <f>IF(AD13="NA","NA",AD13*'Read me'!$U$31)</f>
        <v>9.991728413663667</v>
      </c>
      <c r="AW13" s="72">
        <f>IF(AE13="NA","NA",AE13*'Read me'!$U$21)</f>
        <v>0</v>
      </c>
      <c r="AX13" s="72">
        <f>IF(AF13="NA","NA",AF13*'Read me'!$U$22)</f>
        <v>3.5295932659837046</v>
      </c>
      <c r="AY13" s="72">
        <f>IF(AG13="NA","NA",AG13*'Read me'!$U$23)</f>
        <v>4.3941233608270425</v>
      </c>
      <c r="AZ13" s="72">
        <f>IF(AH13="NA","NA",AH13*'Read me'!$U$24)</f>
        <v>12.280116168884689</v>
      </c>
      <c r="BA13" s="72">
        <f>IF(AI13="NA","NA",AI13*'Read me'!$U$25)</f>
        <v>6.6154264505385525</v>
      </c>
      <c r="BB13" s="72">
        <f>IF(AJ13="NA","NA",AJ13*'Read me'!$U$26)</f>
        <v>2.0145580862433801</v>
      </c>
      <c r="BC13" s="72">
        <f>IF(AK13="NA","NA",AK13*'Read me'!$U$27)</f>
        <v>0</v>
      </c>
      <c r="BD13" s="72">
        <f>IF(AL13="NA","NA",AL13*'Read me'!$U$28)</f>
        <v>0</v>
      </c>
      <c r="BE13" s="213">
        <f t="shared" si="17"/>
        <v>28.83381733247737</v>
      </c>
      <c r="BF13" s="72">
        <f>SUM(AW13:AZ13)</f>
        <v>20.203832795695437</v>
      </c>
      <c r="BG13" s="72">
        <f>SUM(BA13:BD13)</f>
        <v>8.629984536781933</v>
      </c>
      <c r="BH13" s="72">
        <f t="shared" si="18"/>
        <v>38.825545746141039</v>
      </c>
      <c r="BI13" s="239">
        <f>IF(Y13="NA","NA",Feedstock!$F$13-Y13)</f>
        <v>6.8196056161717564</v>
      </c>
      <c r="BJ13" s="72">
        <f t="shared" si="0"/>
        <v>55.154885740739438</v>
      </c>
      <c r="BK13" s="229">
        <f>IF(BH13="NA","NA",BH13/I12)</f>
        <v>0.38517392316481003</v>
      </c>
      <c r="BL13" s="72">
        <f t="shared" si="2"/>
        <v>4.773830347153428</v>
      </c>
      <c r="BM13" s="213">
        <f t="shared" si="3"/>
        <v>0.12241158446988211</v>
      </c>
      <c r="BN13" s="72">
        <f t="shared" si="4"/>
        <v>0.15239478388030367</v>
      </c>
      <c r="BO13" s="72">
        <f t="shared" si="5"/>
        <v>0.42589283365726294</v>
      </c>
      <c r="BP13" s="72">
        <f t="shared" si="6"/>
        <v>0.2294329042269119</v>
      </c>
      <c r="BQ13" s="72">
        <f t="shared" si="7"/>
        <v>6.9867893765639372E-2</v>
      </c>
      <c r="BR13" s="72">
        <f t="shared" si="8"/>
        <v>0.70069920200744873</v>
      </c>
      <c r="BS13" s="74">
        <f t="shared" si="9"/>
        <v>0.29930079799255127</v>
      </c>
      <c r="BT13" s="213">
        <f t="shared" si="21"/>
        <v>0</v>
      </c>
      <c r="BU13" s="72">
        <f t="shared" si="22"/>
        <v>1.264775748565953</v>
      </c>
      <c r="BV13" s="72">
        <f t="shared" si="23"/>
        <v>0</v>
      </c>
      <c r="BW13" s="72">
        <f t="shared" si="24"/>
        <v>0.44678395771978546</v>
      </c>
      <c r="BX13" s="72">
        <f t="shared" si="25"/>
        <v>0.55621814694054184</v>
      </c>
      <c r="BY13" s="72">
        <f t="shared" si="26"/>
        <v>1.5544450846700932</v>
      </c>
      <c r="BZ13" s="72">
        <f t="shared" si="27"/>
        <v>0.83739575323334514</v>
      </c>
      <c r="CA13" s="72">
        <f t="shared" si="28"/>
        <v>0.25500735268922337</v>
      </c>
      <c r="CB13" s="72">
        <f t="shared" si="29"/>
        <v>0</v>
      </c>
      <c r="CC13" s="72">
        <f t="shared" si="30"/>
        <v>0</v>
      </c>
      <c r="CD13" s="213">
        <f t="shared" si="31"/>
        <v>3.6498502952529894</v>
      </c>
      <c r="CE13" s="72">
        <f t="shared" si="32"/>
        <v>2.5574471893304205</v>
      </c>
      <c r="CF13" s="72">
        <f t="shared" si="33"/>
        <v>1.0924031059225685</v>
      </c>
      <c r="CG13" s="72">
        <f t="shared" si="34"/>
        <v>4.9146260438189424</v>
      </c>
      <c r="CH13" s="213">
        <f>Feedstock!$F$19/$H12</f>
        <v>1.8060739562793122</v>
      </c>
      <c r="CI13" s="72">
        <f>Feedstock!$F$17/$H12</f>
        <v>0.79101367567647962</v>
      </c>
      <c r="CJ13" s="72">
        <v>0</v>
      </c>
      <c r="CK13" s="72">
        <f>Feedstock!$F$21/H12</f>
        <v>0.21468815144513706</v>
      </c>
      <c r="CL13" s="72">
        <f>Feedstock!$F$23/H12</f>
        <v>7.7017338853767242E-2</v>
      </c>
      <c r="CM13" s="72">
        <f>Feedstock!$F$25/H12</f>
        <v>0</v>
      </c>
      <c r="CN13" s="72">
        <v>0</v>
      </c>
      <c r="CO13" s="72">
        <v>0</v>
      </c>
      <c r="CP13" s="72">
        <v>0</v>
      </c>
      <c r="CQ13" s="72">
        <v>0</v>
      </c>
      <c r="CR13" s="213">
        <f>Feedstock!$F$26/H12</f>
        <v>0.2917054902989043</v>
      </c>
      <c r="CS13" s="72">
        <f>Feedstock!$F$27/H12</f>
        <v>0.2917054902989043</v>
      </c>
      <c r="CT13" s="74">
        <f>Feedstock!$F$28/H12</f>
        <v>0</v>
      </c>
      <c r="CU13" s="76">
        <f t="shared" si="43"/>
        <v>-1.8060739562793122</v>
      </c>
      <c r="CV13" s="50">
        <f t="shared" si="44"/>
        <v>0.47376207288947336</v>
      </c>
      <c r="CW13" s="50">
        <f t="shared" si="44"/>
        <v>0</v>
      </c>
      <c r="CX13" s="50">
        <f t="shared" si="44"/>
        <v>0.2320958062746484</v>
      </c>
      <c r="CY13" s="50">
        <f t="shared" si="44"/>
        <v>0.47920080808677457</v>
      </c>
      <c r="CZ13" s="50">
        <f t="shared" si="44"/>
        <v>1.5544450846700932</v>
      </c>
      <c r="DA13" s="50">
        <f t="shared" si="44"/>
        <v>0.83739575323334514</v>
      </c>
      <c r="DB13" s="50">
        <f t="shared" si="44"/>
        <v>0.25500735268922337</v>
      </c>
      <c r="DC13" s="50">
        <f t="shared" si="44"/>
        <v>0</v>
      </c>
      <c r="DD13" s="50">
        <f t="shared" si="44"/>
        <v>0</v>
      </c>
      <c r="DE13" s="76">
        <f t="shared" si="44"/>
        <v>3.358144804954085</v>
      </c>
      <c r="DF13" s="50">
        <f t="shared" si="44"/>
        <v>2.265741699031516</v>
      </c>
      <c r="DG13" s="71">
        <f t="shared" si="44"/>
        <v>1.0924031059225685</v>
      </c>
      <c r="DH13" s="159">
        <f t="shared" si="39"/>
        <v>-0.14154741074161784</v>
      </c>
      <c r="DI13" s="160">
        <f t="shared" si="36"/>
        <v>3.7130148791490389E-2</v>
      </c>
      <c r="DJ13" s="160">
        <f t="shared" si="36"/>
        <v>0</v>
      </c>
      <c r="DK13" s="160">
        <f t="shared" si="36"/>
        <v>1.8190041613713365E-2</v>
      </c>
      <c r="DL13" s="160">
        <f t="shared" si="36"/>
        <v>3.7556398714540737E-2</v>
      </c>
      <c r="DM13" s="160">
        <f t="shared" si="36"/>
        <v>0.12182650445188024</v>
      </c>
      <c r="DN13" s="160">
        <f t="shared" si="36"/>
        <v>6.5629206502923365E-2</v>
      </c>
      <c r="DO13" s="160">
        <f t="shared" si="36"/>
        <v>1.9985687943584886E-2</v>
      </c>
      <c r="DP13" s="160">
        <f t="shared" si="36"/>
        <v>0</v>
      </c>
      <c r="DQ13" s="160">
        <f t="shared" si="36"/>
        <v>0</v>
      </c>
      <c r="DR13" s="159">
        <f>DE13/$K12</f>
        <v>0.26318783922664263</v>
      </c>
      <c r="DS13" s="160">
        <f t="shared" si="36"/>
        <v>0.17757294478013433</v>
      </c>
      <c r="DT13" s="160">
        <f t="shared" si="36"/>
        <v>8.5614894446508244E-2</v>
      </c>
      <c r="DU13" s="106">
        <f t="shared" si="19"/>
        <v>0.15877057727651514</v>
      </c>
      <c r="DV13" s="216" t="str">
        <f>IF(H13="NA","NA",Feedstock!$F$8/LHLO!H13)</f>
        <v>NA</v>
      </c>
      <c r="DW13" s="217">
        <f t="shared" si="10"/>
        <v>5.9670669329481729</v>
      </c>
      <c r="DX13" s="217">
        <f t="shared" si="37"/>
        <v>4.5833635951292822</v>
      </c>
      <c r="DY13" s="257">
        <f>IF(DV12="NA","NA",IF(DW13="NA","NA",(DV12-DW13)/DV12))</f>
        <v>0.32174939490648286</v>
      </c>
      <c r="DZ13" s="258">
        <f t="shared" si="12"/>
        <v>0.43154041790992931</v>
      </c>
    </row>
    <row r="14" spans="1:131" s="62" customFormat="1">
      <c r="A14" s="167" t="s">
        <v>145</v>
      </c>
      <c r="B14" s="168">
        <v>2</v>
      </c>
      <c r="C14" s="169">
        <v>-4.5</v>
      </c>
      <c r="D14" s="170" t="s">
        <v>88</v>
      </c>
      <c r="E14" s="171">
        <v>0.4</v>
      </c>
      <c r="F14" s="172">
        <v>0</v>
      </c>
      <c r="G14" s="170">
        <v>0</v>
      </c>
      <c r="H14" s="171" t="s">
        <v>88</v>
      </c>
      <c r="I14" s="172" t="s">
        <v>88</v>
      </c>
      <c r="J14" s="172" t="s">
        <v>88</v>
      </c>
      <c r="K14" s="172" t="s">
        <v>88</v>
      </c>
      <c r="L14" s="172" t="s">
        <v>88</v>
      </c>
      <c r="M14" s="171">
        <v>5.39</v>
      </c>
      <c r="N14" s="172">
        <v>2.5</v>
      </c>
      <c r="O14" s="172">
        <v>2</v>
      </c>
      <c r="P14" s="172">
        <v>0</v>
      </c>
      <c r="Q14" s="172">
        <v>2</v>
      </c>
      <c r="R14" s="172">
        <v>5.86</v>
      </c>
      <c r="S14" s="298" t="s">
        <v>88</v>
      </c>
      <c r="T14" s="172" t="s">
        <v>88</v>
      </c>
      <c r="U14" s="231" t="str">
        <f t="shared" si="15"/>
        <v>NA</v>
      </c>
      <c r="V14" s="184">
        <v>3.7559999999999998</v>
      </c>
      <c r="W14" s="174" t="s">
        <v>88</v>
      </c>
      <c r="X14" s="174" t="s">
        <v>88</v>
      </c>
      <c r="Y14" s="172" t="s">
        <v>88</v>
      </c>
      <c r="Z14" s="172" t="s">
        <v>88</v>
      </c>
      <c r="AA14" s="172" t="str">
        <f t="shared" si="16"/>
        <v>NA</v>
      </c>
      <c r="AB14" s="171" t="s">
        <v>88</v>
      </c>
      <c r="AC14" s="172" t="s">
        <v>88</v>
      </c>
      <c r="AD14" s="172" t="s">
        <v>88</v>
      </c>
      <c r="AE14" s="172" t="s">
        <v>88</v>
      </c>
      <c r="AF14" s="172" t="s">
        <v>88</v>
      </c>
      <c r="AG14" s="172" t="s">
        <v>88</v>
      </c>
      <c r="AH14" s="172" t="s">
        <v>88</v>
      </c>
      <c r="AI14" s="176" t="s">
        <v>88</v>
      </c>
      <c r="AJ14" s="176" t="s">
        <v>88</v>
      </c>
      <c r="AK14" s="172" t="s">
        <v>88</v>
      </c>
      <c r="AL14" s="172" t="s">
        <v>88</v>
      </c>
      <c r="AM14" s="460" t="s">
        <v>88</v>
      </c>
      <c r="AN14" s="172" t="s">
        <v>88</v>
      </c>
      <c r="AO14" s="172" t="s">
        <v>88</v>
      </c>
      <c r="AP14" s="172" t="s">
        <v>88</v>
      </c>
      <c r="AQ14" s="176" t="s">
        <v>88</v>
      </c>
      <c r="AR14" s="172" t="s">
        <v>88</v>
      </c>
      <c r="AS14" s="172" t="s">
        <v>88</v>
      </c>
      <c r="AT14" s="170" t="s">
        <v>88</v>
      </c>
      <c r="AU14" s="171" t="str">
        <f>IF(AC14="NA","NA",AC14*'Read me'!$U$30)</f>
        <v>NA</v>
      </c>
      <c r="AV14" s="172" t="str">
        <f>IF(AD14="NA","NA",AD14*'Read me'!$U$31)</f>
        <v>NA</v>
      </c>
      <c r="AW14" s="172" t="str">
        <f>IF(AE14="NA","NA",AE14*'Read me'!$U$21)</f>
        <v>NA</v>
      </c>
      <c r="AX14" s="172" t="str">
        <f>IF(AF14="NA","NA",AF14*'Read me'!$U$22)</f>
        <v>NA</v>
      </c>
      <c r="AY14" s="172" t="str">
        <f>IF(AG14="NA","NA",AG14*'Read me'!$U$23)</f>
        <v>NA</v>
      </c>
      <c r="AZ14" s="172" t="str">
        <f>IF(AH14="NA","NA",AH14*'Read me'!$U$24)</f>
        <v>NA</v>
      </c>
      <c r="BA14" s="172" t="str">
        <f>IF(AI14="NA","NA",AI14*'Read me'!$U$25)</f>
        <v>NA</v>
      </c>
      <c r="BB14" s="172" t="str">
        <f>IF(AJ14="NA","NA",AJ14*'Read me'!$U$26)</f>
        <v>NA</v>
      </c>
      <c r="BC14" s="172" t="str">
        <f>IF(AK14="NA","NA",AK14*'Read me'!$U$27)</f>
        <v>NA</v>
      </c>
      <c r="BD14" s="172" t="str">
        <f>IF(AL14="NA","NA",AL14*'Read me'!$U$28)</f>
        <v>NA</v>
      </c>
      <c r="BE14" s="171" t="str">
        <f t="shared" si="17"/>
        <v>NA</v>
      </c>
      <c r="BF14" s="172" t="str">
        <f t="shared" si="17"/>
        <v>NA</v>
      </c>
      <c r="BG14" s="176" t="s">
        <v>88</v>
      </c>
      <c r="BH14" s="176" t="str">
        <f t="shared" si="18"/>
        <v>NA</v>
      </c>
      <c r="BI14" s="236" t="str">
        <f>IF(Y14="NA","NA",Feedstock!$F$13-Y14)</f>
        <v>NA</v>
      </c>
      <c r="BJ14" s="176" t="str">
        <f t="shared" si="0"/>
        <v>NA</v>
      </c>
      <c r="BK14" s="226" t="str">
        <f t="shared" ref="BK14:BK23" si="48">IF(BH14="NA","NA",BH14/I14)</f>
        <v>NA</v>
      </c>
      <c r="BL14" s="176" t="str">
        <f t="shared" si="2"/>
        <v>NA</v>
      </c>
      <c r="BM14" s="185" t="str">
        <f t="shared" si="3"/>
        <v>NA</v>
      </c>
      <c r="BN14" s="176" t="str">
        <f t="shared" si="4"/>
        <v>NA</v>
      </c>
      <c r="BO14" s="176" t="str">
        <f t="shared" si="5"/>
        <v>NA</v>
      </c>
      <c r="BP14" s="176" t="str">
        <f t="shared" si="6"/>
        <v>NA</v>
      </c>
      <c r="BQ14" s="176" t="str">
        <f t="shared" si="7"/>
        <v>NA</v>
      </c>
      <c r="BR14" s="172" t="str">
        <f t="shared" si="8"/>
        <v>NA</v>
      </c>
      <c r="BS14" s="172" t="str">
        <f t="shared" si="9"/>
        <v>NA</v>
      </c>
      <c r="BT14" s="171" t="s">
        <v>88</v>
      </c>
      <c r="BU14" s="172" t="s">
        <v>88</v>
      </c>
      <c r="BV14" s="172" t="s">
        <v>88</v>
      </c>
      <c r="BW14" s="172" t="s">
        <v>88</v>
      </c>
      <c r="BX14" s="172" t="s">
        <v>88</v>
      </c>
      <c r="BY14" s="172" t="s">
        <v>88</v>
      </c>
      <c r="BZ14" s="172" t="s">
        <v>88</v>
      </c>
      <c r="CA14" s="172" t="s">
        <v>88</v>
      </c>
      <c r="CB14" s="172" t="s">
        <v>88</v>
      </c>
      <c r="CC14" s="172" t="s">
        <v>88</v>
      </c>
      <c r="CD14" s="171" t="s">
        <v>88</v>
      </c>
      <c r="CE14" s="172" t="s">
        <v>88</v>
      </c>
      <c r="CF14" s="172" t="s">
        <v>88</v>
      </c>
      <c r="CG14" s="172" t="s">
        <v>88</v>
      </c>
      <c r="CH14" s="171" t="s">
        <v>88</v>
      </c>
      <c r="CI14" s="172" t="s">
        <v>88</v>
      </c>
      <c r="CJ14" s="172" t="s">
        <v>88</v>
      </c>
      <c r="CK14" s="172" t="s">
        <v>88</v>
      </c>
      <c r="CL14" s="172" t="s">
        <v>88</v>
      </c>
      <c r="CM14" s="172" t="s">
        <v>88</v>
      </c>
      <c r="CN14" s="172" t="s">
        <v>88</v>
      </c>
      <c r="CO14" s="172" t="s">
        <v>88</v>
      </c>
      <c r="CP14" s="172" t="s">
        <v>88</v>
      </c>
      <c r="CQ14" s="172" t="s">
        <v>88</v>
      </c>
      <c r="CR14" s="171" t="s">
        <v>88</v>
      </c>
      <c r="CS14" s="172" t="s">
        <v>88</v>
      </c>
      <c r="CT14" s="172" t="s">
        <v>88</v>
      </c>
      <c r="CU14" s="177" t="s">
        <v>88</v>
      </c>
      <c r="CV14" s="175" t="s">
        <v>88</v>
      </c>
      <c r="CW14" s="175" t="s">
        <v>88</v>
      </c>
      <c r="CX14" s="175" t="s">
        <v>88</v>
      </c>
      <c r="CY14" s="175" t="s">
        <v>88</v>
      </c>
      <c r="CZ14" s="175" t="s">
        <v>88</v>
      </c>
      <c r="DA14" s="175" t="s">
        <v>88</v>
      </c>
      <c r="DB14" s="175" t="s">
        <v>88</v>
      </c>
      <c r="DC14" s="175" t="s">
        <v>88</v>
      </c>
      <c r="DD14" s="175" t="s">
        <v>88</v>
      </c>
      <c r="DE14" s="177" t="s">
        <v>88</v>
      </c>
      <c r="DF14" s="175" t="s">
        <v>88</v>
      </c>
      <c r="DG14" s="218" t="s">
        <v>88</v>
      </c>
      <c r="DH14" s="297" t="s">
        <v>88</v>
      </c>
      <c r="DI14" s="178" t="s">
        <v>88</v>
      </c>
      <c r="DJ14" s="178" t="s">
        <v>88</v>
      </c>
      <c r="DK14" s="178" t="s">
        <v>88</v>
      </c>
      <c r="DL14" s="178" t="s">
        <v>88</v>
      </c>
      <c r="DM14" s="178" t="s">
        <v>88</v>
      </c>
      <c r="DN14" s="178" t="s">
        <v>88</v>
      </c>
      <c r="DO14" s="178" t="s">
        <v>88</v>
      </c>
      <c r="DP14" s="178" t="s">
        <v>88</v>
      </c>
      <c r="DQ14" s="178" t="s">
        <v>88</v>
      </c>
      <c r="DR14" s="297" t="s">
        <v>88</v>
      </c>
      <c r="DS14" s="178" t="s">
        <v>88</v>
      </c>
      <c r="DT14" s="178" t="s">
        <v>88</v>
      </c>
      <c r="DU14" s="186" t="str">
        <f t="shared" si="19"/>
        <v>NA</v>
      </c>
      <c r="DV14" s="246" t="str">
        <f>IF(H14="NA","NA",Feedstock!$F$8/LHLO!H14)</f>
        <v>NA</v>
      </c>
      <c r="DW14" s="179" t="str">
        <f t="shared" si="10"/>
        <v>NA</v>
      </c>
      <c r="DX14" s="219" t="str">
        <f t="shared" si="37"/>
        <v>NA</v>
      </c>
      <c r="DY14" s="251" t="str">
        <f t="shared" si="40"/>
        <v>NA</v>
      </c>
      <c r="DZ14" s="252" t="str">
        <f t="shared" si="12"/>
        <v>NA</v>
      </c>
    </row>
    <row r="15" spans="1:131" s="62" customFormat="1">
      <c r="A15" s="167" t="s">
        <v>145</v>
      </c>
      <c r="B15" s="168">
        <v>2</v>
      </c>
      <c r="C15" s="169">
        <v>-3.5</v>
      </c>
      <c r="D15" s="181">
        <f>C15-C14</f>
        <v>1</v>
      </c>
      <c r="E15" s="171">
        <v>0.6</v>
      </c>
      <c r="F15" s="172">
        <v>0.25</v>
      </c>
      <c r="G15" s="182">
        <f>F15/D16</f>
        <v>7.1428571428571425E-2</v>
      </c>
      <c r="H15" s="169">
        <f>E15/G15</f>
        <v>8.4</v>
      </c>
      <c r="I15" s="183">
        <f>Feedstock!$F$13/2</f>
        <v>50.400018551526117</v>
      </c>
      <c r="J15" s="174">
        <f>Feedstock!$F$10/2</f>
        <v>31.847974369932878</v>
      </c>
      <c r="K15" s="174">
        <f>I15/$E15*$G15</f>
        <v>6.0000022085150144</v>
      </c>
      <c r="L15" s="174">
        <f>J15/$E15*$G15</f>
        <v>3.7914255202301046</v>
      </c>
      <c r="M15" s="171">
        <v>5.67</v>
      </c>
      <c r="N15" s="172">
        <v>5</v>
      </c>
      <c r="O15" s="172">
        <v>2</v>
      </c>
      <c r="P15" s="172">
        <v>0</v>
      </c>
      <c r="Q15" s="172">
        <v>2</v>
      </c>
      <c r="R15" s="172">
        <v>6.05</v>
      </c>
      <c r="S15" s="298">
        <f t="shared" ref="S15:S24" si="49">(M15-R14)/R14</f>
        <v>-3.2423208191126346E-2</v>
      </c>
      <c r="T15" s="174">
        <f t="shared" ref="T15:T23" si="50">N15/1000*O15/E15/D15*1000</f>
        <v>16.666666666666668</v>
      </c>
      <c r="U15" s="231" t="str">
        <f t="shared" si="15"/>
        <v>NA</v>
      </c>
      <c r="V15" s="184">
        <v>4.5659999999999998</v>
      </c>
      <c r="W15" s="174">
        <v>7.6533446977758164</v>
      </c>
      <c r="X15" s="174">
        <v>5.7559566042676718</v>
      </c>
      <c r="Y15" s="172" t="s">
        <v>88</v>
      </c>
      <c r="Z15" s="172" t="s">
        <v>88</v>
      </c>
      <c r="AA15" s="172" t="str">
        <f t="shared" si="16"/>
        <v>NA</v>
      </c>
      <c r="AB15" s="185">
        <v>9.7502635183048289E-2</v>
      </c>
      <c r="AC15" s="176">
        <v>0.15027141308680239</v>
      </c>
      <c r="AD15" s="176">
        <v>0.56332596802357993</v>
      </c>
      <c r="AE15" s="176">
        <v>0.16468590480785913</v>
      </c>
      <c r="AF15" s="176">
        <v>0.99010432086856892</v>
      </c>
      <c r="AG15" s="176">
        <v>0.53946466556561534</v>
      </c>
      <c r="AH15" s="176">
        <v>0</v>
      </c>
      <c r="AI15" s="176">
        <v>0.10039629431446355</v>
      </c>
      <c r="AJ15" s="176">
        <v>1.0417086743910058</v>
      </c>
      <c r="AK15" s="174">
        <v>0.16051294308637323</v>
      </c>
      <c r="AL15" s="174">
        <v>0.15925304726377645</v>
      </c>
      <c r="AM15" s="460">
        <v>18.882431349138663</v>
      </c>
      <c r="AN15" s="172" t="s">
        <v>88</v>
      </c>
      <c r="AO15" s="172" t="s">
        <v>88</v>
      </c>
      <c r="AP15" s="172" t="s">
        <v>88</v>
      </c>
      <c r="AQ15" s="176">
        <f>AM15/E15/D15/1000</f>
        <v>3.1470718915231108E-2</v>
      </c>
      <c r="AR15" s="172" t="s">
        <v>88</v>
      </c>
      <c r="AS15" s="172" t="s">
        <v>88</v>
      </c>
      <c r="AT15" s="170" t="s">
        <v>88</v>
      </c>
      <c r="AU15" s="185">
        <f>IF(AC15="NA","NA",AC15*'Read me'!$U$30)</f>
        <v>0.16028950729258923</v>
      </c>
      <c r="AV15" s="176">
        <f>IF(AD15="NA","NA",AD15*'Read me'!$U$31)</f>
        <v>1.1756368028318189</v>
      </c>
      <c r="AW15" s="176">
        <f>IF(AE15="NA","NA",AE15*'Read me'!$U$21)</f>
        <v>0.11456410769242374</v>
      </c>
      <c r="AX15" s="176">
        <f>IF(AF15="NA","NA",AF15*'Read me'!$U$22)</f>
        <v>1.0561112755931401</v>
      </c>
      <c r="AY15" s="176">
        <f>IF(AG15="NA","NA",AG15*'Read me'!$U$23)</f>
        <v>0.81648706139660709</v>
      </c>
      <c r="AZ15" s="176">
        <f>IF(AH15="NA","NA",AH15*'Read me'!$U$24)</f>
        <v>0</v>
      </c>
      <c r="BA15" s="176">
        <f>IF(AI15="NA","NA",AI15*'Read me'!$U$25)</f>
        <v>0.20472969820988643</v>
      </c>
      <c r="BB15" s="176">
        <f>IF(AJ15="NA","NA",AJ15*'Read me'!$U$26)</f>
        <v>2.2989432814146333</v>
      </c>
      <c r="BC15" s="176">
        <f>IF(AK15="NA","NA",AK15*'Read me'!$U$27)</f>
        <v>0.37535334383274971</v>
      </c>
      <c r="BD15" s="176">
        <f>IF(AL15="NA","NA",AL15*'Read me'!$U$28)</f>
        <v>0.38928522664478687</v>
      </c>
      <c r="BE15" s="185">
        <f>IF(AW15="NA","NA",SUM(AW15:BD15))</f>
        <v>5.2554739947842268</v>
      </c>
      <c r="BF15" s="176">
        <f t="shared" ref="BF15:BF23" si="51">SUM(AW15:AZ15)</f>
        <v>1.987162444682171</v>
      </c>
      <c r="BG15" s="176">
        <f>SUM(BA15:BD15)</f>
        <v>3.2683115501020565</v>
      </c>
      <c r="BH15" s="176">
        <f t="shared" si="18"/>
        <v>6.5914003049086345</v>
      </c>
      <c r="BI15" s="236" t="str">
        <f>IF(Y15="NA","NA",Feedstock!$F$13-Y15)</f>
        <v>NA</v>
      </c>
      <c r="BJ15" s="176" t="str">
        <f t="shared" si="0"/>
        <v>NA</v>
      </c>
      <c r="BK15" s="226">
        <f t="shared" si="48"/>
        <v>0.13078170394262775</v>
      </c>
      <c r="BL15" s="176" t="str">
        <f t="shared" si="2"/>
        <v>NA</v>
      </c>
      <c r="BM15" s="185">
        <f t="shared" si="3"/>
        <v>0.20095452410977074</v>
      </c>
      <c r="BN15" s="176">
        <f t="shared" si="4"/>
        <v>0.15535935715920701</v>
      </c>
      <c r="BO15" s="176">
        <f t="shared" si="5"/>
        <v>0</v>
      </c>
      <c r="BP15" s="176">
        <f t="shared" si="6"/>
        <v>3.895551541365623E-2</v>
      </c>
      <c r="BQ15" s="176">
        <f t="shared" si="7"/>
        <v>0.43743785692712206</v>
      </c>
      <c r="BR15" s="176">
        <f t="shared" si="8"/>
        <v>0.37811288699255707</v>
      </c>
      <c r="BS15" s="176">
        <f t="shared" si="9"/>
        <v>0.62188711300744304</v>
      </c>
      <c r="BT15" s="171" t="s">
        <v>88</v>
      </c>
      <c r="BU15" s="172" t="s">
        <v>88</v>
      </c>
      <c r="BV15" s="172" t="s">
        <v>88</v>
      </c>
      <c r="BW15" s="172" t="s">
        <v>88</v>
      </c>
      <c r="BX15" s="172" t="s">
        <v>88</v>
      </c>
      <c r="BY15" s="172" t="s">
        <v>88</v>
      </c>
      <c r="BZ15" s="172" t="s">
        <v>88</v>
      </c>
      <c r="CA15" s="172" t="s">
        <v>88</v>
      </c>
      <c r="CB15" s="172" t="s">
        <v>88</v>
      </c>
      <c r="CC15" s="172" t="s">
        <v>88</v>
      </c>
      <c r="CD15" s="171" t="s">
        <v>88</v>
      </c>
      <c r="CE15" s="172" t="s">
        <v>88</v>
      </c>
      <c r="CF15" s="172" t="s">
        <v>88</v>
      </c>
      <c r="CG15" s="172" t="s">
        <v>88</v>
      </c>
      <c r="CH15" s="171" t="s">
        <v>88</v>
      </c>
      <c r="CI15" s="172" t="s">
        <v>88</v>
      </c>
      <c r="CJ15" s="172" t="s">
        <v>88</v>
      </c>
      <c r="CK15" s="172" t="s">
        <v>88</v>
      </c>
      <c r="CL15" s="172" t="s">
        <v>88</v>
      </c>
      <c r="CM15" s="172" t="s">
        <v>88</v>
      </c>
      <c r="CN15" s="172" t="s">
        <v>88</v>
      </c>
      <c r="CO15" s="172" t="s">
        <v>88</v>
      </c>
      <c r="CP15" s="172" t="s">
        <v>88</v>
      </c>
      <c r="CQ15" s="172" t="s">
        <v>88</v>
      </c>
      <c r="CR15" s="171" t="s">
        <v>88</v>
      </c>
      <c r="CS15" s="172" t="s">
        <v>88</v>
      </c>
      <c r="CT15" s="172" t="s">
        <v>88</v>
      </c>
      <c r="CU15" s="171" t="s">
        <v>88</v>
      </c>
      <c r="CV15" s="172" t="s">
        <v>88</v>
      </c>
      <c r="CW15" s="172" t="s">
        <v>88</v>
      </c>
      <c r="CX15" s="172" t="s">
        <v>88</v>
      </c>
      <c r="CY15" s="172" t="s">
        <v>88</v>
      </c>
      <c r="CZ15" s="172" t="s">
        <v>88</v>
      </c>
      <c r="DA15" s="172" t="s">
        <v>88</v>
      </c>
      <c r="DB15" s="172" t="s">
        <v>88</v>
      </c>
      <c r="DC15" s="172" t="s">
        <v>88</v>
      </c>
      <c r="DD15" s="172" t="s">
        <v>88</v>
      </c>
      <c r="DE15" s="171" t="s">
        <v>88</v>
      </c>
      <c r="DF15" s="172" t="s">
        <v>88</v>
      </c>
      <c r="DG15" s="170" t="s">
        <v>88</v>
      </c>
      <c r="DH15" s="298" t="s">
        <v>88</v>
      </c>
      <c r="DI15" s="186" t="s">
        <v>88</v>
      </c>
      <c r="DJ15" s="186" t="s">
        <v>88</v>
      </c>
      <c r="DK15" s="186" t="s">
        <v>88</v>
      </c>
      <c r="DL15" s="186" t="s">
        <v>88</v>
      </c>
      <c r="DM15" s="186" t="s">
        <v>88</v>
      </c>
      <c r="DN15" s="186" t="s">
        <v>88</v>
      </c>
      <c r="DO15" s="186" t="s">
        <v>88</v>
      </c>
      <c r="DP15" s="186" t="s">
        <v>88</v>
      </c>
      <c r="DQ15" s="186" t="s">
        <v>88</v>
      </c>
      <c r="DR15" s="298" t="s">
        <v>88</v>
      </c>
      <c r="DS15" s="186" t="s">
        <v>88</v>
      </c>
      <c r="DT15" s="186" t="s">
        <v>88</v>
      </c>
      <c r="DU15" s="186" t="str">
        <f t="shared" si="19"/>
        <v>NA</v>
      </c>
      <c r="DV15" s="246">
        <f>IF(H15="NA","NA",Feedstock!$F$8/LHLO!H15)</f>
        <v>8.2740573104798667</v>
      </c>
      <c r="DW15" s="179" t="str">
        <f t="shared" si="10"/>
        <v>NA</v>
      </c>
      <c r="DX15" s="219" t="str">
        <f t="shared" si="37"/>
        <v>NA</v>
      </c>
      <c r="DY15" s="251" t="str">
        <f t="shared" si="40"/>
        <v>NA</v>
      </c>
      <c r="DZ15" s="252" t="str">
        <f t="shared" si="12"/>
        <v>NA</v>
      </c>
    </row>
    <row r="16" spans="1:131" s="62" customFormat="1">
      <c r="A16" s="220"/>
      <c r="B16" s="188">
        <v>2</v>
      </c>
      <c r="C16" s="189">
        <v>0</v>
      </c>
      <c r="D16" s="190">
        <f>C16-C15</f>
        <v>3.5</v>
      </c>
      <c r="E16" s="191">
        <v>0.6</v>
      </c>
      <c r="F16" s="192">
        <v>0.25</v>
      </c>
      <c r="G16" s="193">
        <f t="shared" ref="G16:G23" si="52">F16/D17</f>
        <v>7.0588235294165982E-2</v>
      </c>
      <c r="H16" s="189">
        <f t="shared" ref="H16:H23" si="53">E16/G16</f>
        <v>8.4999999999941789</v>
      </c>
      <c r="I16" s="194">
        <f>Feedstock!$F$13</f>
        <v>100.80003710305223</v>
      </c>
      <c r="J16" s="195">
        <f>Feedstock!$F$10</f>
        <v>63.695948739865756</v>
      </c>
      <c r="K16" s="195">
        <f t="shared" ref="K16:K23" si="54">I16/$E16*$G16</f>
        <v>11.858827894484856</v>
      </c>
      <c r="L16" s="195">
        <f t="shared" ref="L16:L23" si="55">J16/$E16*$G16</f>
        <v>7.4936410282246326</v>
      </c>
      <c r="M16" s="191">
        <v>5.37</v>
      </c>
      <c r="N16" s="192">
        <v>12</v>
      </c>
      <c r="O16" s="192">
        <v>2</v>
      </c>
      <c r="P16" s="192">
        <v>0</v>
      </c>
      <c r="Q16" s="192">
        <v>2</v>
      </c>
      <c r="R16" s="192">
        <v>5.91</v>
      </c>
      <c r="S16" s="296">
        <f t="shared" si="49"/>
        <v>-0.11239669421487598</v>
      </c>
      <c r="T16" s="195">
        <f t="shared" si="50"/>
        <v>11.428571428571429</v>
      </c>
      <c r="U16" s="200">
        <f t="shared" si="15"/>
        <v>10.99063274464549</v>
      </c>
      <c r="V16" s="197">
        <v>8.18</v>
      </c>
      <c r="W16" s="195">
        <v>12.8270699974134</v>
      </c>
      <c r="X16" s="195">
        <v>9.7733105124136284</v>
      </c>
      <c r="Y16" s="195">
        <v>21.510968921389395</v>
      </c>
      <c r="Z16" s="195">
        <v>11.909506398537477</v>
      </c>
      <c r="AA16" s="195">
        <f t="shared" si="16"/>
        <v>9.6014625228519179</v>
      </c>
      <c r="AB16" s="198">
        <v>0</v>
      </c>
      <c r="AC16" s="199">
        <v>2.1474432443335214</v>
      </c>
      <c r="AD16" s="199">
        <v>1.1464413555061927</v>
      </c>
      <c r="AE16" s="199">
        <v>0</v>
      </c>
      <c r="AF16" s="199">
        <v>2.9958221218484504</v>
      </c>
      <c r="AG16" s="199">
        <v>0.41466509641255561</v>
      </c>
      <c r="AH16" s="199">
        <v>0.85747880886798611</v>
      </c>
      <c r="AI16" s="199">
        <v>0</v>
      </c>
      <c r="AJ16" s="199">
        <v>0.48117688249276225</v>
      </c>
      <c r="AK16" s="192">
        <v>0</v>
      </c>
      <c r="AL16" s="192">
        <v>0</v>
      </c>
      <c r="AM16" s="289">
        <v>188.82431349138665</v>
      </c>
      <c r="AN16" s="192" t="s">
        <v>88</v>
      </c>
      <c r="AO16" s="192" t="s">
        <v>88</v>
      </c>
      <c r="AP16" s="192" t="s">
        <v>88</v>
      </c>
      <c r="AQ16" s="199">
        <f>AM16/E16/D16/1000</f>
        <v>8.9916339757803165E-2</v>
      </c>
      <c r="AR16" s="192" t="s">
        <v>88</v>
      </c>
      <c r="AS16" s="192" t="s">
        <v>88</v>
      </c>
      <c r="AT16" s="196" t="s">
        <v>88</v>
      </c>
      <c r="AU16" s="198">
        <f>IF(AC16="NA","NA",AC16*'Read me'!$U$30)</f>
        <v>2.2906061272890894</v>
      </c>
      <c r="AV16" s="199">
        <f>IF(AD16="NA","NA",AD16*'Read me'!$U$31)</f>
        <v>2.3925732636650978</v>
      </c>
      <c r="AW16" s="199">
        <f>IF(AE16="NA","NA",AE16*'Read me'!$U$21)</f>
        <v>0</v>
      </c>
      <c r="AX16" s="199">
        <f>IF(AF16="NA","NA",AF16*'Read me'!$U$22)</f>
        <v>3.195543596638347</v>
      </c>
      <c r="AY16" s="199">
        <f>IF(AG16="NA","NA",AG16*'Read me'!$U$23)</f>
        <v>0.62760122700278687</v>
      </c>
      <c r="AZ16" s="199">
        <f>IF(AH16="NA","NA",AH16*'Read me'!$U$24)</f>
        <v>1.5590523797599749</v>
      </c>
      <c r="BA16" s="199">
        <f>IF(AI16="NA","NA",AI16*'Read me'!$U$25)</f>
        <v>0</v>
      </c>
      <c r="BB16" s="199">
        <f>IF(AJ16="NA","NA",AJ16*'Read me'!$U$26)</f>
        <v>1.0619076027426477</v>
      </c>
      <c r="BC16" s="199">
        <f>IF(AK16="NA","NA",AK16*'Read me'!$U$27)</f>
        <v>0</v>
      </c>
      <c r="BD16" s="199">
        <f>IF(AL16="NA","NA",AL16*'Read me'!$U$28)</f>
        <v>0</v>
      </c>
      <c r="BE16" s="198">
        <f t="shared" si="17"/>
        <v>6.4441048061437565</v>
      </c>
      <c r="BF16" s="199">
        <f t="shared" si="51"/>
        <v>5.382197203401109</v>
      </c>
      <c r="BG16" s="199">
        <f>SUM(BA16:BD16)</f>
        <v>1.0619076027426477</v>
      </c>
      <c r="BH16" s="199">
        <f t="shared" si="18"/>
        <v>11.127284197097945</v>
      </c>
      <c r="BI16" s="237">
        <f>IF(Y16="NA","NA",Feedstock!$F$13-Y16)</f>
        <v>79.289068181662842</v>
      </c>
      <c r="BJ16" s="199">
        <f t="shared" si="0"/>
        <v>10.383684724291451</v>
      </c>
      <c r="BK16" s="227">
        <f t="shared" si="48"/>
        <v>0.11038968354468005</v>
      </c>
      <c r="BL16" s="199">
        <f t="shared" si="2"/>
        <v>0.78222220143953258</v>
      </c>
      <c r="BM16" s="198">
        <f t="shared" si="3"/>
        <v>0.49588634771919632</v>
      </c>
      <c r="BN16" s="199">
        <f t="shared" si="4"/>
        <v>9.7391530070156065E-2</v>
      </c>
      <c r="BO16" s="199">
        <f t="shared" si="5"/>
        <v>0.24193467155803972</v>
      </c>
      <c r="BP16" s="199">
        <f t="shared" si="6"/>
        <v>0</v>
      </c>
      <c r="BQ16" s="199">
        <f t="shared" si="7"/>
        <v>0.16478745065260791</v>
      </c>
      <c r="BR16" s="199">
        <f t="shared" si="8"/>
        <v>0.83521254934739209</v>
      </c>
      <c r="BS16" s="199">
        <f t="shared" si="9"/>
        <v>0.16478745065260791</v>
      </c>
      <c r="BT16" s="198">
        <f t="shared" ref="BT16:BT24" si="56">IF(AU16="NA","NA",AU16/$H15)</f>
        <v>0.27269120562965349</v>
      </c>
      <c r="BU16" s="199">
        <f t="shared" ref="BU16:BU24" si="57">IF(AV16="NA","NA",AV16/$H15)</f>
        <v>0.28483015043632115</v>
      </c>
      <c r="BV16" s="199">
        <f t="shared" ref="BV16:BV24" si="58">IF(AW16="NA","NA",AW16/$H15)</f>
        <v>0</v>
      </c>
      <c r="BW16" s="199">
        <f t="shared" ref="BW16:BW24" si="59">IF(AX16="NA","NA",AX16/$H15)</f>
        <v>0.38042185674266032</v>
      </c>
      <c r="BX16" s="199">
        <f t="shared" ref="BX16:BX24" si="60">IF(AY16="NA","NA",AY16/$H15)</f>
        <v>7.4714431786046046E-2</v>
      </c>
      <c r="BY16" s="199">
        <f t="shared" ref="BY16:BY24" si="61">IF(AZ16="NA","NA",AZ16/$H15)</f>
        <v>0.18560147378094938</v>
      </c>
      <c r="BZ16" s="199">
        <f t="shared" ref="BZ16:BZ24" si="62">IF(BA16="NA","NA",BA16/$H15)</f>
        <v>0</v>
      </c>
      <c r="CA16" s="199">
        <f t="shared" ref="CA16:CA24" si="63">IF(BB16="NA","NA",BB16/$H15)</f>
        <v>0.12641757175507712</v>
      </c>
      <c r="CB16" s="199">
        <f t="shared" ref="CB16:CB24" si="64">IF(BC16="NA","NA",BC16/$H15)</f>
        <v>0</v>
      </c>
      <c r="CC16" s="199">
        <f t="shared" ref="CC16:CC24" si="65">IF(BD16="NA","NA",BD16/$H15)</f>
        <v>0</v>
      </c>
      <c r="CD16" s="198">
        <f t="shared" ref="CD16:CD24" si="66">IF(BE16="NA","NA",BE16/$H15)</f>
        <v>0.76715533406473291</v>
      </c>
      <c r="CE16" s="199">
        <f t="shared" ref="CE16:CE24" si="67">IF(BF16="NA","NA",BF16/$H15)</f>
        <v>0.64073776230965584</v>
      </c>
      <c r="CF16" s="199">
        <f t="shared" ref="CF16:CF24" si="68">IF(BG16="NA","NA",BG16/$H15)</f>
        <v>0.12641757175507712</v>
      </c>
      <c r="CG16" s="199">
        <f t="shared" ref="CG16:CG24" si="69">IF(BH16="NA","NA",BH16/$H15)</f>
        <v>1.3246766901307077</v>
      </c>
      <c r="CH16" s="198">
        <f>Feedstock!$F$19/$H15</f>
        <v>1.6985695541185779</v>
      </c>
      <c r="CI16" s="199">
        <f>Feedstock!$F$17/$H15</f>
        <v>0.7439295283142362</v>
      </c>
      <c r="CJ16" s="199">
        <v>0</v>
      </c>
      <c r="CK16" s="199">
        <f>Feedstock!$F$21/H15</f>
        <v>0.20190909481134917</v>
      </c>
      <c r="CL16" s="199">
        <f>Feedstock!$F$23/H15</f>
        <v>7.2432973445751531E-2</v>
      </c>
      <c r="CM16" s="199">
        <f>Feedstock!$F$25/H15</f>
        <v>0</v>
      </c>
      <c r="CN16" s="199">
        <v>0</v>
      </c>
      <c r="CO16" s="199">
        <v>0</v>
      </c>
      <c r="CP16" s="199">
        <v>0</v>
      </c>
      <c r="CQ16" s="199">
        <v>0</v>
      </c>
      <c r="CR16" s="198">
        <f>Feedstock!$F$26/H15</f>
        <v>0.27434206825710072</v>
      </c>
      <c r="CS16" s="199">
        <f>Feedstock!$F$27/H15</f>
        <v>0.27434206825710072</v>
      </c>
      <c r="CT16" s="200">
        <f>Feedstock!$F$28/H15</f>
        <v>0</v>
      </c>
      <c r="CU16" s="198">
        <f t="shared" si="43"/>
        <v>-1.4258783484889244</v>
      </c>
      <c r="CV16" s="199">
        <f t="shared" ref="CV16" si="70">BU16-CI16</f>
        <v>-0.45909937787791505</v>
      </c>
      <c r="CW16" s="199">
        <f t="shared" ref="CW16" si="71">BV16-CJ16</f>
        <v>0</v>
      </c>
      <c r="CX16" s="199">
        <f t="shared" ref="CX16" si="72">BW16-CK16</f>
        <v>0.17851276193131116</v>
      </c>
      <c r="CY16" s="199">
        <f t="shared" ref="CY16" si="73">BX16-CL16</f>
        <v>2.2814583402945149E-3</v>
      </c>
      <c r="CZ16" s="199">
        <f t="shared" ref="CZ16" si="74">BY16-CM16</f>
        <v>0.18560147378094938</v>
      </c>
      <c r="DA16" s="199">
        <f t="shared" ref="DA16" si="75">BZ16-CN16</f>
        <v>0</v>
      </c>
      <c r="DB16" s="199">
        <f t="shared" ref="DB16" si="76">CA16-CO16</f>
        <v>0.12641757175507712</v>
      </c>
      <c r="DC16" s="199">
        <f t="shared" ref="DC16" si="77">CB16-CP16</f>
        <v>0</v>
      </c>
      <c r="DD16" s="199">
        <f t="shared" ref="DD16" si="78">CC16-CQ16</f>
        <v>0</v>
      </c>
      <c r="DE16" s="198">
        <f t="shared" ref="DE16" si="79">CD16-CR16</f>
        <v>0.49281326580763218</v>
      </c>
      <c r="DF16" s="199">
        <f t="shared" ref="DF16" si="80">CE16-CS16</f>
        <v>0.36639569405255512</v>
      </c>
      <c r="DG16" s="200">
        <f t="shared" ref="DG16" si="81">CF16-CT16</f>
        <v>0.12641757175507712</v>
      </c>
      <c r="DH16" s="296">
        <f t="shared" si="39"/>
        <v>-0.23764630394058234</v>
      </c>
      <c r="DI16" s="201">
        <f t="shared" si="36"/>
        <v>-7.6516534814999843E-2</v>
      </c>
      <c r="DJ16" s="201">
        <f t="shared" si="36"/>
        <v>0</v>
      </c>
      <c r="DK16" s="201">
        <f t="shared" si="36"/>
        <v>2.9752116037219365E-2</v>
      </c>
      <c r="DL16" s="201">
        <f t="shared" si="36"/>
        <v>3.8024291675372066E-4</v>
      </c>
      <c r="DM16" s="201">
        <f t="shared" si="36"/>
        <v>3.093356757728349E-2</v>
      </c>
      <c r="DN16" s="201">
        <f t="shared" si="36"/>
        <v>0</v>
      </c>
      <c r="DO16" s="201">
        <f t="shared" si="36"/>
        <v>2.1069587537096115E-2</v>
      </c>
      <c r="DP16" s="201">
        <f t="shared" si="36"/>
        <v>0</v>
      </c>
      <c r="DQ16" s="201">
        <f t="shared" si="36"/>
        <v>0</v>
      </c>
      <c r="DR16" s="296">
        <f t="shared" si="36"/>
        <v>8.2135514068352691E-2</v>
      </c>
      <c r="DS16" s="201">
        <f t="shared" si="36"/>
        <v>6.1065926531256587E-2</v>
      </c>
      <c r="DT16" s="201">
        <f t="shared" si="36"/>
        <v>2.1069587537096115E-2</v>
      </c>
      <c r="DU16" s="201">
        <f t="shared" si="19"/>
        <v>-0.23202732468722945</v>
      </c>
      <c r="DV16" s="247">
        <f>IF(H16="NA","NA",Feedstock!$F$8/LHLO!H16)</f>
        <v>8.1767154597739395</v>
      </c>
      <c r="DW16" s="202">
        <f t="shared" si="10"/>
        <v>1.5270321425492142</v>
      </c>
      <c r="DX16" s="221">
        <f t="shared" si="37"/>
        <v>1.163489346715908</v>
      </c>
      <c r="DY16" s="253">
        <f t="shared" si="40"/>
        <v>0.81544336892432623</v>
      </c>
      <c r="DZ16" s="254">
        <f t="shared" si="12"/>
        <v>0.69312614991173693</v>
      </c>
    </row>
    <row r="17" spans="1:130" s="62" customFormat="1">
      <c r="A17" s="187"/>
      <c r="B17" s="188">
        <v>2</v>
      </c>
      <c r="C17" s="189">
        <v>3.5416666666642413</v>
      </c>
      <c r="D17" s="190">
        <f t="shared" ref="D17:D24" si="82">C17-C16</f>
        <v>3.5416666666642413</v>
      </c>
      <c r="E17" s="191">
        <v>0.6</v>
      </c>
      <c r="F17" s="192">
        <v>0.25</v>
      </c>
      <c r="G17" s="193">
        <f t="shared" si="52"/>
        <v>7.2289156626455325E-2</v>
      </c>
      <c r="H17" s="189">
        <f t="shared" si="53"/>
        <v>8.3000000000058201</v>
      </c>
      <c r="I17" s="194">
        <f>Feedstock!$F$13</f>
        <v>100.80003710305223</v>
      </c>
      <c r="J17" s="195">
        <f>Feedstock!$F$10</f>
        <v>63.695948739865756</v>
      </c>
      <c r="K17" s="195">
        <f t="shared" si="54"/>
        <v>12.144582783491753</v>
      </c>
      <c r="L17" s="195">
        <f t="shared" si="55"/>
        <v>7.6742106915447099</v>
      </c>
      <c r="M17" s="191">
        <v>5.69</v>
      </c>
      <c r="N17" s="192">
        <v>10</v>
      </c>
      <c r="O17" s="192">
        <v>2</v>
      </c>
      <c r="P17" s="192">
        <v>0</v>
      </c>
      <c r="Q17" s="192">
        <v>2</v>
      </c>
      <c r="R17" s="192">
        <v>5.88</v>
      </c>
      <c r="S17" s="296">
        <f t="shared" si="49"/>
        <v>-3.722504230118439E-2</v>
      </c>
      <c r="T17" s="195">
        <f t="shared" si="50"/>
        <v>9.4117647058887979</v>
      </c>
      <c r="U17" s="200">
        <f t="shared" si="15"/>
        <v>5.2236464853916225</v>
      </c>
      <c r="V17" s="197">
        <v>9.1140000000000008</v>
      </c>
      <c r="W17" s="195" t="s">
        <v>88</v>
      </c>
      <c r="X17" s="195" t="s">
        <v>88</v>
      </c>
      <c r="Y17" s="192" t="s">
        <v>88</v>
      </c>
      <c r="Z17" s="192" t="s">
        <v>88</v>
      </c>
      <c r="AA17" s="192" t="str">
        <f t="shared" si="16"/>
        <v>NA</v>
      </c>
      <c r="AB17" s="198">
        <v>0</v>
      </c>
      <c r="AC17" s="199">
        <v>0</v>
      </c>
      <c r="AD17" s="199">
        <v>3.495059219628633</v>
      </c>
      <c r="AE17" s="199">
        <v>0</v>
      </c>
      <c r="AF17" s="199">
        <v>0.46489817834157238</v>
      </c>
      <c r="AG17" s="199">
        <v>0.93203125010466226</v>
      </c>
      <c r="AH17" s="199">
        <v>6.7280228019168442</v>
      </c>
      <c r="AI17" s="199">
        <v>0</v>
      </c>
      <c r="AJ17" s="199">
        <v>0.5327254921899327</v>
      </c>
      <c r="AK17" s="192">
        <v>0</v>
      </c>
      <c r="AL17" s="192">
        <v>0</v>
      </c>
      <c r="AM17" s="289" t="s">
        <v>1754</v>
      </c>
      <c r="AN17" s="192" t="s">
        <v>88</v>
      </c>
      <c r="AO17" s="192" t="s">
        <v>88</v>
      </c>
      <c r="AP17" s="192" t="s">
        <v>88</v>
      </c>
      <c r="AQ17" s="199" t="s">
        <v>88</v>
      </c>
      <c r="AR17" s="192" t="s">
        <v>88</v>
      </c>
      <c r="AS17" s="192" t="s">
        <v>88</v>
      </c>
      <c r="AT17" s="196" t="s">
        <v>88</v>
      </c>
      <c r="AU17" s="198">
        <f>IF(AC17="NA","NA",AC17*'Read me'!$U$30)</f>
        <v>0</v>
      </c>
      <c r="AV17" s="199">
        <f>IF(AD17="NA","NA",AD17*'Read me'!$U$31)</f>
        <v>7.2940366322684511</v>
      </c>
      <c r="AW17" s="199">
        <f>IF(AE17="NA","NA",AE17*'Read me'!$U$21)</f>
        <v>0</v>
      </c>
      <c r="AX17" s="199">
        <f>IF(AF17="NA","NA",AF17*'Read me'!$U$22)</f>
        <v>0.49589139023101053</v>
      </c>
      <c r="AY17" s="199">
        <f>IF(AG17="NA","NA",AG17*'Read me'!$U$23)</f>
        <v>1.4106418920502997</v>
      </c>
      <c r="AZ17" s="199">
        <f>IF(AH17="NA","NA",AH17*'Read me'!$U$24)</f>
        <v>12.2327687307579</v>
      </c>
      <c r="BA17" s="199">
        <f>IF(AI17="NA","NA",AI17*'Read me'!$U$25)</f>
        <v>0</v>
      </c>
      <c r="BB17" s="199">
        <f>IF(AJ17="NA","NA",AJ17*'Read me'!$U$26)</f>
        <v>1.1756700517295067</v>
      </c>
      <c r="BC17" s="199">
        <f>IF(AK17="NA","NA",AK17*'Read me'!$U$27)</f>
        <v>0</v>
      </c>
      <c r="BD17" s="199">
        <f>IF(AL17="NA","NA",AL17*'Read me'!$U$28)</f>
        <v>0</v>
      </c>
      <c r="BE17" s="198">
        <f t="shared" si="17"/>
        <v>15.314972064768718</v>
      </c>
      <c r="BF17" s="199">
        <f t="shared" si="51"/>
        <v>14.139302013039211</v>
      </c>
      <c r="BG17" s="199">
        <f>SUM(BA17:BD17)</f>
        <v>1.1756700517295067</v>
      </c>
      <c r="BH17" s="199">
        <f t="shared" si="18"/>
        <v>22.609008697037172</v>
      </c>
      <c r="BI17" s="237" t="str">
        <f>IF(Y17="NA","NA",Feedstock!$F$13-Y17)</f>
        <v>NA</v>
      </c>
      <c r="BJ17" s="199" t="str">
        <f t="shared" si="0"/>
        <v>NA</v>
      </c>
      <c r="BK17" s="227">
        <f t="shared" si="48"/>
        <v>0.22429563864071803</v>
      </c>
      <c r="BL17" s="199" t="str">
        <f t="shared" si="2"/>
        <v>NA</v>
      </c>
      <c r="BM17" s="198">
        <f t="shared" si="3"/>
        <v>3.2379516471452298E-2</v>
      </c>
      <c r="BN17" s="199">
        <f t="shared" si="4"/>
        <v>9.2108682019434215E-2</v>
      </c>
      <c r="BO17" s="199">
        <f t="shared" si="5"/>
        <v>0.79874574233790063</v>
      </c>
      <c r="BP17" s="199">
        <f t="shared" si="6"/>
        <v>0</v>
      </c>
      <c r="BQ17" s="199">
        <f t="shared" si="7"/>
        <v>7.6766059171212819E-2</v>
      </c>
      <c r="BR17" s="199">
        <f t="shared" si="8"/>
        <v>0.92323394082878718</v>
      </c>
      <c r="BS17" s="199">
        <f t="shared" si="9"/>
        <v>7.6766059171212819E-2</v>
      </c>
      <c r="BT17" s="198">
        <f t="shared" si="56"/>
        <v>0</v>
      </c>
      <c r="BU17" s="199">
        <f t="shared" si="57"/>
        <v>0.85812195673805247</v>
      </c>
      <c r="BV17" s="199">
        <f t="shared" si="58"/>
        <v>0</v>
      </c>
      <c r="BW17" s="199">
        <f t="shared" si="59"/>
        <v>5.834016355662943E-2</v>
      </c>
      <c r="BX17" s="199">
        <f t="shared" si="60"/>
        <v>0.16595786965309009</v>
      </c>
      <c r="BY17" s="199">
        <f t="shared" si="61"/>
        <v>1.4391492624430915</v>
      </c>
      <c r="BZ17" s="199">
        <f t="shared" si="62"/>
        <v>0</v>
      </c>
      <c r="CA17" s="199">
        <f t="shared" si="63"/>
        <v>0.13831412373297786</v>
      </c>
      <c r="CB17" s="199">
        <f t="shared" si="64"/>
        <v>0</v>
      </c>
      <c r="CC17" s="199">
        <f t="shared" si="65"/>
        <v>0</v>
      </c>
      <c r="CD17" s="198">
        <f t="shared" si="66"/>
        <v>1.8017614193857889</v>
      </c>
      <c r="CE17" s="199">
        <f t="shared" si="67"/>
        <v>1.663447295652811</v>
      </c>
      <c r="CF17" s="199">
        <f t="shared" si="68"/>
        <v>0.13831412373297786</v>
      </c>
      <c r="CG17" s="199">
        <f t="shared" si="69"/>
        <v>2.6598833761238421</v>
      </c>
      <c r="CH17" s="198">
        <f>Feedstock!$F$19/$H16</f>
        <v>1.6785863828948031</v>
      </c>
      <c r="CI17" s="199">
        <f>Feedstock!$F$17/$H16</f>
        <v>0.73517741621692523</v>
      </c>
      <c r="CJ17" s="199">
        <v>0</v>
      </c>
      <c r="CK17" s="199">
        <f>Feedstock!$F$21/H16</f>
        <v>0.1995336936960582</v>
      </c>
      <c r="CL17" s="199">
        <f>Feedstock!$F$23/H16</f>
        <v>7.1580820817027005E-2</v>
      </c>
      <c r="CM17" s="199">
        <f>Feedstock!$F$25/H16</f>
        <v>0</v>
      </c>
      <c r="CN17" s="199">
        <v>0</v>
      </c>
      <c r="CO17" s="199">
        <v>0</v>
      </c>
      <c r="CP17" s="199">
        <v>0</v>
      </c>
      <c r="CQ17" s="199">
        <v>0</v>
      </c>
      <c r="CR17" s="198">
        <f>Feedstock!$F$26/H16</f>
        <v>0.27111451451308521</v>
      </c>
      <c r="CS17" s="199">
        <f>Feedstock!$F$27/H16</f>
        <v>0.27111451451308521</v>
      </c>
      <c r="CT17" s="200">
        <f>Feedstock!$F$28/H16</f>
        <v>0</v>
      </c>
      <c r="CU17" s="198">
        <f t="shared" ref="CU17:CU24" si="83">BT17-CH17</f>
        <v>-1.6785863828948031</v>
      </c>
      <c r="CV17" s="199">
        <f t="shared" ref="CV17:CV24" si="84">BU17-CI17</f>
        <v>0.12294454052112724</v>
      </c>
      <c r="CW17" s="199">
        <f t="shared" ref="CW17:CW24" si="85">BV17-CJ17</f>
        <v>0</v>
      </c>
      <c r="CX17" s="199">
        <f t="shared" ref="CX17:CX24" si="86">BW17-CK17</f>
        <v>-0.14119353013942876</v>
      </c>
      <c r="CY17" s="199">
        <f t="shared" ref="CY17:CY24" si="87">BX17-CL17</f>
        <v>9.4377048836063085E-2</v>
      </c>
      <c r="CZ17" s="199">
        <f t="shared" ref="CZ17:CZ24" si="88">BY17-CM17</f>
        <v>1.4391492624430915</v>
      </c>
      <c r="DA17" s="199">
        <f t="shared" ref="DA17:DA24" si="89">BZ17-CN17</f>
        <v>0</v>
      </c>
      <c r="DB17" s="199">
        <f t="shared" ref="DB17:DB24" si="90">CA17-CO17</f>
        <v>0.13831412373297786</v>
      </c>
      <c r="DC17" s="199">
        <f t="shared" ref="DC17:DC24" si="91">CB17-CP17</f>
        <v>0</v>
      </c>
      <c r="DD17" s="199">
        <f t="shared" ref="DD17:DD24" si="92">CC17-CQ17</f>
        <v>0</v>
      </c>
      <c r="DE17" s="198">
        <f t="shared" ref="DE17:DE24" si="93">CD17-CR17</f>
        <v>1.5306469048727038</v>
      </c>
      <c r="DF17" s="199">
        <f t="shared" ref="DF17:DF24" si="94">CE17-CS17</f>
        <v>1.3923327811397259</v>
      </c>
      <c r="DG17" s="200">
        <f t="shared" ref="DG17:DG24" si="95">CF17-CT17</f>
        <v>0.13831412373297786</v>
      </c>
      <c r="DH17" s="296">
        <f t="shared" si="39"/>
        <v>-0.14154741074161786</v>
      </c>
      <c r="DI17" s="201">
        <f t="shared" si="36"/>
        <v>1.0367343350880793E-2</v>
      </c>
      <c r="DJ17" s="201">
        <f t="shared" si="36"/>
        <v>0</v>
      </c>
      <c r="DK17" s="201">
        <f t="shared" si="36"/>
        <v>-1.190619607567567E-2</v>
      </c>
      <c r="DL17" s="201">
        <f t="shared" si="36"/>
        <v>7.9583791649387794E-3</v>
      </c>
      <c r="DM17" s="201">
        <f t="shared" si="36"/>
        <v>0.12135678797669301</v>
      </c>
      <c r="DN17" s="201">
        <f t="shared" si="36"/>
        <v>0</v>
      </c>
      <c r="DO17" s="201">
        <f t="shared" si="36"/>
        <v>1.1663389077204092E-2</v>
      </c>
      <c r="DP17" s="201">
        <f t="shared" si="36"/>
        <v>0</v>
      </c>
      <c r="DQ17" s="201">
        <f t="shared" si="36"/>
        <v>0</v>
      </c>
      <c r="DR17" s="296">
        <f t="shared" si="36"/>
        <v>0.12907236014316023</v>
      </c>
      <c r="DS17" s="201">
        <f t="shared" si="36"/>
        <v>0.11740897106595613</v>
      </c>
      <c r="DT17" s="201">
        <f t="shared" si="36"/>
        <v>1.1663389077204092E-2</v>
      </c>
      <c r="DU17" s="201">
        <f t="shared" si="19"/>
        <v>-2.1077072475768569E-3</v>
      </c>
      <c r="DV17" s="247">
        <f>IF(H17="NA","NA",Feedstock!$F$8/LHLO!H17)</f>
        <v>8.3737447479496563</v>
      </c>
      <c r="DW17" s="202" t="str">
        <f t="shared" si="10"/>
        <v>NA</v>
      </c>
      <c r="DX17" s="221" t="str">
        <f t="shared" si="37"/>
        <v>NA</v>
      </c>
      <c r="DY17" s="253" t="str">
        <f t="shared" si="40"/>
        <v>NA</v>
      </c>
      <c r="DZ17" s="254" t="str">
        <f t="shared" si="12"/>
        <v>NA</v>
      </c>
    </row>
    <row r="18" spans="1:130" s="62" customFormat="1">
      <c r="A18" s="187"/>
      <c r="B18" s="188">
        <v>2</v>
      </c>
      <c r="C18" s="189">
        <v>7</v>
      </c>
      <c r="D18" s="190">
        <f>C18-C17</f>
        <v>3.4583333333357587</v>
      </c>
      <c r="E18" s="191">
        <v>0.67999999999999994</v>
      </c>
      <c r="F18" s="192">
        <v>0.25</v>
      </c>
      <c r="G18" s="193">
        <f t="shared" si="52"/>
        <v>7.0588235294165982E-2</v>
      </c>
      <c r="H18" s="189">
        <f t="shared" si="53"/>
        <v>9.6333333333267355</v>
      </c>
      <c r="I18" s="194">
        <f>Feedstock!$F$13</f>
        <v>100.80003710305223</v>
      </c>
      <c r="J18" s="195">
        <f>Feedstock!$F$10</f>
        <v>63.695948739865756</v>
      </c>
      <c r="K18" s="195">
        <f t="shared" si="54"/>
        <v>10.463671671604285</v>
      </c>
      <c r="L18" s="195">
        <f t="shared" si="55"/>
        <v>6.6120362013746758</v>
      </c>
      <c r="M18" s="191">
        <v>5.67</v>
      </c>
      <c r="N18" s="192">
        <v>11</v>
      </c>
      <c r="O18" s="192">
        <v>2</v>
      </c>
      <c r="P18" s="192">
        <v>0</v>
      </c>
      <c r="Q18" s="192">
        <v>2</v>
      </c>
      <c r="R18" s="192">
        <v>5.84</v>
      </c>
      <c r="S18" s="296">
        <f t="shared" si="49"/>
        <v>-3.5714285714285712E-2</v>
      </c>
      <c r="T18" s="195">
        <f t="shared" si="50"/>
        <v>9.3550673281295129</v>
      </c>
      <c r="U18" s="200">
        <f t="shared" si="15"/>
        <v>4.233054317419068</v>
      </c>
      <c r="V18" s="197">
        <v>10.02</v>
      </c>
      <c r="W18" s="195">
        <v>32.44632917225956</v>
      </c>
      <c r="X18" s="195">
        <v>24.058280530674349</v>
      </c>
      <c r="Y18" s="192" t="s">
        <v>88</v>
      </c>
      <c r="Z18" s="192" t="s">
        <v>88</v>
      </c>
      <c r="AA18" s="192" t="str">
        <f t="shared" si="16"/>
        <v>NA</v>
      </c>
      <c r="AB18" s="198">
        <v>0</v>
      </c>
      <c r="AC18" s="199">
        <v>0</v>
      </c>
      <c r="AD18" s="199">
        <v>3.952916726656293</v>
      </c>
      <c r="AE18" s="199">
        <v>0</v>
      </c>
      <c r="AF18" s="199">
        <v>0.9461105771087529</v>
      </c>
      <c r="AG18" s="199">
        <v>2.330733615693739</v>
      </c>
      <c r="AH18" s="199">
        <v>6.8075721512841474</v>
      </c>
      <c r="AI18" s="199">
        <v>0</v>
      </c>
      <c r="AJ18" s="199">
        <v>0.64744699657993132</v>
      </c>
      <c r="AK18" s="192">
        <v>0</v>
      </c>
      <c r="AL18" s="192">
        <v>0</v>
      </c>
      <c r="AM18" s="289">
        <v>1170.7107436465972</v>
      </c>
      <c r="AN18" s="192" t="s">
        <v>88</v>
      </c>
      <c r="AO18" s="192" t="s">
        <v>88</v>
      </c>
      <c r="AP18" s="192" t="s">
        <v>88</v>
      </c>
      <c r="AQ18" s="199">
        <f>AM18/E18/D18/1000</f>
        <v>0.49782171948084036</v>
      </c>
      <c r="AR18" s="192" t="s">
        <v>88</v>
      </c>
      <c r="AS18" s="192" t="s">
        <v>88</v>
      </c>
      <c r="AT18" s="196" t="s">
        <v>88</v>
      </c>
      <c r="AU18" s="198">
        <f>IF(AC18="NA","NA",AC18*'Read me'!$U$30)</f>
        <v>0</v>
      </c>
      <c r="AV18" s="199">
        <f>IF(AD18="NA","NA",AD18*'Read me'!$U$31)</f>
        <v>8.2495653425870454</v>
      </c>
      <c r="AW18" s="199">
        <f>IF(AE18="NA","NA",AE18*'Read me'!$U$21)</f>
        <v>0</v>
      </c>
      <c r="AX18" s="199">
        <f>IF(AF18="NA","NA",AF18*'Read me'!$U$22)</f>
        <v>1.0091846155826698</v>
      </c>
      <c r="AY18" s="199">
        <f>IF(AG18="NA","NA",AG18*'Read me'!$U$23)</f>
        <v>3.5275968237526865</v>
      </c>
      <c r="AZ18" s="199">
        <f>IF(AH18="NA","NA",AH18*'Read me'!$U$24)</f>
        <v>12.377403911425723</v>
      </c>
      <c r="BA18" s="199">
        <f>IF(AI18="NA","NA",AI18*'Read me'!$U$25)</f>
        <v>0</v>
      </c>
      <c r="BB18" s="199">
        <f>IF(AJ18="NA","NA",AJ18*'Read me'!$U$26)</f>
        <v>1.4288485441764001</v>
      </c>
      <c r="BC18" s="199">
        <f>IF(AK18="NA","NA",AK18*'Read me'!$U$27)</f>
        <v>0</v>
      </c>
      <c r="BD18" s="199">
        <f>IF(AL18="NA","NA",AL18*'Read me'!$U$28)</f>
        <v>0</v>
      </c>
      <c r="BE18" s="198">
        <f t="shared" si="17"/>
        <v>18.343033894937481</v>
      </c>
      <c r="BF18" s="199">
        <f t="shared" si="51"/>
        <v>16.91418535076108</v>
      </c>
      <c r="BG18" s="199">
        <f t="shared" ref="BG18:BG24" si="96">SUM(BA18:BD18)</f>
        <v>1.4288485441764001</v>
      </c>
      <c r="BH18" s="199">
        <f t="shared" si="18"/>
        <v>26.592599237524528</v>
      </c>
      <c r="BI18" s="237" t="str">
        <f>IF(Y18="NA","NA",Feedstock!$F$13-Y18)</f>
        <v>NA</v>
      </c>
      <c r="BJ18" s="199" t="str">
        <f t="shared" si="0"/>
        <v>NA</v>
      </c>
      <c r="BK18" s="227">
        <f t="shared" si="48"/>
        <v>0.26381537151953394</v>
      </c>
      <c r="BL18" s="199" t="str">
        <f t="shared" si="2"/>
        <v>NA</v>
      </c>
      <c r="BM18" s="198">
        <f t="shared" si="3"/>
        <v>5.5017322726596284E-2</v>
      </c>
      <c r="BN18" s="199">
        <f t="shared" si="4"/>
        <v>0.19231261545704675</v>
      </c>
      <c r="BO18" s="199">
        <f t="shared" si="5"/>
        <v>0.6747740849370496</v>
      </c>
      <c r="BP18" s="199">
        <f t="shared" si="6"/>
        <v>0</v>
      </c>
      <c r="BQ18" s="199">
        <f t="shared" si="7"/>
        <v>7.7895976879307299E-2</v>
      </c>
      <c r="BR18" s="199">
        <f t="shared" si="8"/>
        <v>0.92210402312069273</v>
      </c>
      <c r="BS18" s="199">
        <f t="shared" si="9"/>
        <v>7.7895976879307299E-2</v>
      </c>
      <c r="BT18" s="198">
        <f t="shared" si="56"/>
        <v>0</v>
      </c>
      <c r="BU18" s="199">
        <f t="shared" si="57"/>
        <v>0.99392353525075428</v>
      </c>
      <c r="BV18" s="199">
        <f t="shared" si="58"/>
        <v>0</v>
      </c>
      <c r="BW18" s="199">
        <f t="shared" si="59"/>
        <v>0.12158850790144123</v>
      </c>
      <c r="BX18" s="199">
        <f t="shared" si="60"/>
        <v>0.42501166551207387</v>
      </c>
      <c r="BY18" s="199">
        <f t="shared" si="61"/>
        <v>1.4912534833032582</v>
      </c>
      <c r="BZ18" s="199">
        <f t="shared" si="62"/>
        <v>0</v>
      </c>
      <c r="CA18" s="199">
        <f t="shared" si="63"/>
        <v>0.17215042700908412</v>
      </c>
      <c r="CB18" s="199">
        <f t="shared" si="64"/>
        <v>0</v>
      </c>
      <c r="CC18" s="199">
        <f t="shared" si="65"/>
        <v>0</v>
      </c>
      <c r="CD18" s="198">
        <f t="shared" si="66"/>
        <v>2.2100040837258574</v>
      </c>
      <c r="CE18" s="199">
        <f t="shared" si="67"/>
        <v>2.0378536567167735</v>
      </c>
      <c r="CF18" s="199">
        <f t="shared" si="68"/>
        <v>0.17215042700908412</v>
      </c>
      <c r="CG18" s="199">
        <f t="shared" si="69"/>
        <v>3.2039276189766119</v>
      </c>
      <c r="CH18" s="198">
        <f>Feedstock!$F$19/$H17</f>
        <v>1.7190342475404878</v>
      </c>
      <c r="CI18" s="199">
        <f>Feedstock!$F$17/$H17</f>
        <v>0.75289253467894013</v>
      </c>
      <c r="CJ18" s="199">
        <v>0</v>
      </c>
      <c r="CK18" s="199">
        <f>Feedstock!$F$21/H17</f>
        <v>0.20434173450772816</v>
      </c>
      <c r="CL18" s="199">
        <f>Feedstock!$F$23/H17</f>
        <v>7.3305659872757375E-2</v>
      </c>
      <c r="CM18" s="199">
        <f>Feedstock!$F$25/H17</f>
        <v>0</v>
      </c>
      <c r="CN18" s="199">
        <v>0</v>
      </c>
      <c r="CO18" s="199">
        <v>0</v>
      </c>
      <c r="CP18" s="199">
        <v>0</v>
      </c>
      <c r="CQ18" s="199">
        <v>0</v>
      </c>
      <c r="CR18" s="198">
        <f>Feedstock!$F$26/H17</f>
        <v>0.27764739438048558</v>
      </c>
      <c r="CS18" s="199">
        <f>Feedstock!$F$27/H17</f>
        <v>0.27764739438048558</v>
      </c>
      <c r="CT18" s="200">
        <f>Feedstock!$F$28/H17</f>
        <v>0</v>
      </c>
      <c r="CU18" s="198">
        <f t="shared" si="83"/>
        <v>-1.7190342475404878</v>
      </c>
      <c r="CV18" s="199">
        <f t="shared" si="84"/>
        <v>0.24103100057181415</v>
      </c>
      <c r="CW18" s="199">
        <f t="shared" si="85"/>
        <v>0</v>
      </c>
      <c r="CX18" s="199">
        <f t="shared" si="86"/>
        <v>-8.2753226606286936E-2</v>
      </c>
      <c r="CY18" s="199">
        <f t="shared" si="87"/>
        <v>0.35170600563931648</v>
      </c>
      <c r="CZ18" s="199">
        <f t="shared" si="88"/>
        <v>1.4912534833032582</v>
      </c>
      <c r="DA18" s="199">
        <f t="shared" si="89"/>
        <v>0</v>
      </c>
      <c r="DB18" s="199">
        <f t="shared" si="90"/>
        <v>0.17215042700908412</v>
      </c>
      <c r="DC18" s="199">
        <f t="shared" si="91"/>
        <v>0</v>
      </c>
      <c r="DD18" s="199">
        <f t="shared" si="92"/>
        <v>0</v>
      </c>
      <c r="DE18" s="198">
        <f t="shared" si="93"/>
        <v>1.9323566893453719</v>
      </c>
      <c r="DF18" s="199">
        <f t="shared" si="94"/>
        <v>1.760206262336288</v>
      </c>
      <c r="DG18" s="200">
        <f t="shared" si="95"/>
        <v>0.17215042700908412</v>
      </c>
      <c r="DH18" s="296">
        <f t="shared" si="39"/>
        <v>-0.14154741074161786</v>
      </c>
      <c r="DI18" s="201">
        <f t="shared" si="36"/>
        <v>1.984679135288615E-2</v>
      </c>
      <c r="DJ18" s="201">
        <f t="shared" si="36"/>
        <v>0</v>
      </c>
      <c r="DK18" s="201">
        <f t="shared" si="36"/>
        <v>-6.8140032540907197E-3</v>
      </c>
      <c r="DL18" s="201">
        <f t="shared" si="36"/>
        <v>2.8959908455430335E-2</v>
      </c>
      <c r="DM18" s="201">
        <f t="shared" si="36"/>
        <v>0.12279166027262239</v>
      </c>
      <c r="DN18" s="201">
        <f t="shared" si="36"/>
        <v>0</v>
      </c>
      <c r="DO18" s="201">
        <f t="shared" si="36"/>
        <v>1.4175079546008763E-2</v>
      </c>
      <c r="DP18" s="201">
        <f t="shared" si="36"/>
        <v>0</v>
      </c>
      <c r="DQ18" s="201">
        <f t="shared" si="36"/>
        <v>0</v>
      </c>
      <c r="DR18" s="296">
        <f t="shared" si="36"/>
        <v>0.15911264501997077</v>
      </c>
      <c r="DS18" s="201">
        <f t="shared" si="36"/>
        <v>0.14493756547396203</v>
      </c>
      <c r="DT18" s="201">
        <f t="shared" si="36"/>
        <v>1.4175079546008763E-2</v>
      </c>
      <c r="DU18" s="201">
        <f t="shared" si="19"/>
        <v>3.7412025631239063E-2</v>
      </c>
      <c r="DV18" s="247">
        <f>IF(H18="NA","NA",Feedstock!$F$8/LHLO!H18)</f>
        <v>7.2147489350946534</v>
      </c>
      <c r="DW18" s="202">
        <f t="shared" si="10"/>
        <v>3.9091962858116638</v>
      </c>
      <c r="DX18" s="221">
        <f t="shared" si="37"/>
        <v>2.8985880157418649</v>
      </c>
      <c r="DY18" s="253">
        <f t="shared" si="40"/>
        <v>0.53316032390778978</v>
      </c>
      <c r="DZ18" s="254">
        <f t="shared" si="12"/>
        <v>0.62229496527434791</v>
      </c>
    </row>
    <row r="19" spans="1:130" s="62" customFormat="1">
      <c r="A19" s="158" t="s">
        <v>239</v>
      </c>
      <c r="B19" s="58">
        <v>2</v>
      </c>
      <c r="C19" s="63">
        <v>10.541666666664241</v>
      </c>
      <c r="D19" s="64">
        <f t="shared" si="82"/>
        <v>3.5416666666642413</v>
      </c>
      <c r="E19" s="162">
        <v>0.6</v>
      </c>
      <c r="F19" s="157">
        <v>0.25</v>
      </c>
      <c r="G19" s="65">
        <f t="shared" si="52"/>
        <v>7.2727272727272724E-2</v>
      </c>
      <c r="H19" s="63">
        <f t="shared" si="53"/>
        <v>8.25</v>
      </c>
      <c r="I19" s="51">
        <f>Feedstock!$F$13</f>
        <v>100.80003710305223</v>
      </c>
      <c r="J19" s="66">
        <f>Feedstock!$F$10</f>
        <v>63.695948739865756</v>
      </c>
      <c r="K19" s="66">
        <f t="shared" si="54"/>
        <v>12.218186315521484</v>
      </c>
      <c r="L19" s="66">
        <f t="shared" si="55"/>
        <v>7.7207210593776674</v>
      </c>
      <c r="M19" s="162">
        <v>5.87</v>
      </c>
      <c r="N19" s="157">
        <v>10</v>
      </c>
      <c r="O19" s="157">
        <v>2</v>
      </c>
      <c r="P19" s="157">
        <v>0</v>
      </c>
      <c r="Q19" s="157">
        <v>2</v>
      </c>
      <c r="R19" s="157">
        <v>5.87</v>
      </c>
      <c r="S19" s="159">
        <f t="shared" si="49"/>
        <v>5.1369863013699061E-3</v>
      </c>
      <c r="T19" s="66">
        <f t="shared" si="50"/>
        <v>9.4117647058887979</v>
      </c>
      <c r="U19" s="71">
        <f t="shared" si="15"/>
        <v>4.3417889997821009</v>
      </c>
      <c r="V19" s="70">
        <v>10.731</v>
      </c>
      <c r="W19" s="66" t="s">
        <v>88</v>
      </c>
      <c r="X19" s="66" t="s">
        <v>88</v>
      </c>
      <c r="Y19" s="157" t="s">
        <v>88</v>
      </c>
      <c r="Z19" s="157" t="s">
        <v>88</v>
      </c>
      <c r="AA19" s="157" t="str">
        <f t="shared" si="16"/>
        <v>NA</v>
      </c>
      <c r="AB19" s="76">
        <v>0</v>
      </c>
      <c r="AC19" s="50">
        <v>0</v>
      </c>
      <c r="AD19" s="50">
        <v>4.3055927932522033</v>
      </c>
      <c r="AE19" s="50">
        <v>0</v>
      </c>
      <c r="AF19" s="50">
        <v>0.91645466013663657</v>
      </c>
      <c r="AG19" s="50">
        <v>2.1365236168605812</v>
      </c>
      <c r="AH19" s="50">
        <v>8.5019044498845204</v>
      </c>
      <c r="AI19" s="50">
        <v>0</v>
      </c>
      <c r="AJ19" s="50">
        <v>0.54969136617884085</v>
      </c>
      <c r="AK19" s="157">
        <v>0</v>
      </c>
      <c r="AL19" s="157">
        <v>0</v>
      </c>
      <c r="AM19" s="290" t="s">
        <v>1754</v>
      </c>
      <c r="AN19" s="157" t="s">
        <v>88</v>
      </c>
      <c r="AO19" s="157" t="s">
        <v>88</v>
      </c>
      <c r="AP19" s="157" t="s">
        <v>88</v>
      </c>
      <c r="AQ19" s="50" t="s">
        <v>88</v>
      </c>
      <c r="AR19" s="157" t="s">
        <v>88</v>
      </c>
      <c r="AS19" s="157" t="s">
        <v>88</v>
      </c>
      <c r="AT19" s="163" t="s">
        <v>88</v>
      </c>
      <c r="AU19" s="76">
        <f>IF(AC19="NA","NA",AC19*'Read me'!$U$30)</f>
        <v>0</v>
      </c>
      <c r="AV19" s="50">
        <f>IF(AD19="NA","NA",AD19*'Read me'!$U$31)</f>
        <v>8.9855849598306854</v>
      </c>
      <c r="AW19" s="50">
        <f>IF(AE19="NA","NA",AE19*'Read me'!$U$21)</f>
        <v>0</v>
      </c>
      <c r="AX19" s="50">
        <f>IF(AF19="NA","NA",AF19*'Read me'!$U$22)</f>
        <v>0.97755163747907903</v>
      </c>
      <c r="AY19" s="50">
        <f>IF(AG19="NA","NA",AG19*'Read me'!$U$23)</f>
        <v>3.2336573660592585</v>
      </c>
      <c r="AZ19" s="50">
        <f>IF(AH19="NA","NA",AH19*'Read me'!$U$24)</f>
        <v>15.45800809069913</v>
      </c>
      <c r="BA19" s="50">
        <f>IF(AI19="NA","NA",AI19*'Read me'!$U$25)</f>
        <v>0</v>
      </c>
      <c r="BB19" s="50">
        <f>IF(AJ19="NA","NA",AJ19*'Read me'!$U$26)</f>
        <v>1.2131119805326143</v>
      </c>
      <c r="BC19" s="50">
        <f>IF(AK19="NA","NA",AK19*'Read me'!$U$27)</f>
        <v>0</v>
      </c>
      <c r="BD19" s="50">
        <f>IF(AL19="NA","NA",AL19*'Read me'!$U$28)</f>
        <v>0</v>
      </c>
      <c r="BE19" s="76">
        <f t="shared" si="17"/>
        <v>20.88232907477008</v>
      </c>
      <c r="BF19" s="50">
        <f t="shared" si="51"/>
        <v>19.669217094237467</v>
      </c>
      <c r="BG19" s="50">
        <f>SUM(BA19:BD19)</f>
        <v>1.2131119805326143</v>
      </c>
      <c r="BH19" s="50">
        <f t="shared" si="18"/>
        <v>29.867914034600766</v>
      </c>
      <c r="BI19" s="238" t="str">
        <f>IF(Y19="NA","NA",Feedstock!$F$13-Y19)</f>
        <v>NA</v>
      </c>
      <c r="BJ19" s="50" t="str">
        <f t="shared" si="0"/>
        <v>NA</v>
      </c>
      <c r="BK19" s="228">
        <f t="shared" si="48"/>
        <v>0.29630856191119759</v>
      </c>
      <c r="BL19" s="50" t="str">
        <f t="shared" si="2"/>
        <v>NA</v>
      </c>
      <c r="BM19" s="76">
        <f t="shared" si="3"/>
        <v>4.6812385437415206E-2</v>
      </c>
      <c r="BN19" s="50">
        <f t="shared" si="4"/>
        <v>0.15485137479066674</v>
      </c>
      <c r="BO19" s="50">
        <f t="shared" si="5"/>
        <v>0.74024348698610509</v>
      </c>
      <c r="BP19" s="50">
        <f t="shared" si="6"/>
        <v>0</v>
      </c>
      <c r="BQ19" s="50">
        <f t="shared" si="7"/>
        <v>5.8092752785813044E-2</v>
      </c>
      <c r="BR19" s="50">
        <f t="shared" si="8"/>
        <v>0.94190724721418706</v>
      </c>
      <c r="BS19" s="50">
        <f t="shared" si="9"/>
        <v>5.8092752785813044E-2</v>
      </c>
      <c r="BT19" s="76">
        <f t="shared" si="56"/>
        <v>0</v>
      </c>
      <c r="BU19" s="50">
        <f t="shared" si="57"/>
        <v>0.93275968441212864</v>
      </c>
      <c r="BV19" s="50">
        <f t="shared" si="58"/>
        <v>0</v>
      </c>
      <c r="BW19" s="50">
        <f t="shared" si="59"/>
        <v>0.10147594852730954</v>
      </c>
      <c r="BX19" s="50">
        <f t="shared" si="60"/>
        <v>0.33567377502368234</v>
      </c>
      <c r="BY19" s="50">
        <f t="shared" si="61"/>
        <v>1.6046375180667527</v>
      </c>
      <c r="BZ19" s="50">
        <f t="shared" si="62"/>
        <v>0</v>
      </c>
      <c r="CA19" s="50">
        <f t="shared" si="63"/>
        <v>0.12592857929412926</v>
      </c>
      <c r="CB19" s="50">
        <f t="shared" si="64"/>
        <v>0</v>
      </c>
      <c r="CC19" s="50">
        <f t="shared" si="65"/>
        <v>0</v>
      </c>
      <c r="CD19" s="76">
        <f t="shared" si="66"/>
        <v>2.1677158209118734</v>
      </c>
      <c r="CE19" s="50">
        <f t="shared" si="67"/>
        <v>2.0417872416177447</v>
      </c>
      <c r="CF19" s="50">
        <f t="shared" si="68"/>
        <v>0.12592857929412926</v>
      </c>
      <c r="CG19" s="50">
        <f t="shared" si="69"/>
        <v>3.1004755053240025</v>
      </c>
      <c r="CH19" s="76">
        <f>Feedstock!$F$19/$H18</f>
        <v>1.4811056319660028</v>
      </c>
      <c r="CI19" s="50">
        <f>Feedstock!$F$17/$H18</f>
        <v>0.64868595548552233</v>
      </c>
      <c r="CJ19" s="50">
        <v>0</v>
      </c>
      <c r="CK19" s="50">
        <f>Feedstock!$F$21/H18</f>
        <v>0.17605914149652194</v>
      </c>
      <c r="CL19" s="50">
        <f>Feedstock!$F$23/H18</f>
        <v>6.3159547779729722E-2</v>
      </c>
      <c r="CM19" s="50">
        <f>Feedstock!$F$25/H18</f>
        <v>0</v>
      </c>
      <c r="CN19" s="50">
        <v>0</v>
      </c>
      <c r="CO19" s="50">
        <v>0</v>
      </c>
      <c r="CP19" s="50">
        <v>0</v>
      </c>
      <c r="CQ19" s="50">
        <v>0</v>
      </c>
      <c r="CR19" s="76">
        <f>Feedstock!$F$26/H18</f>
        <v>0.23921868927625167</v>
      </c>
      <c r="CS19" s="50">
        <f>Feedstock!$F$27/H18</f>
        <v>0.23921868927625167</v>
      </c>
      <c r="CT19" s="71">
        <f>Feedstock!$F$28/H18</f>
        <v>0</v>
      </c>
      <c r="CU19" s="76">
        <f t="shared" si="83"/>
        <v>-1.4811056319660028</v>
      </c>
      <c r="CV19" s="50">
        <f t="shared" si="84"/>
        <v>0.28407372892660632</v>
      </c>
      <c r="CW19" s="50">
        <f t="shared" si="85"/>
        <v>0</v>
      </c>
      <c r="CX19" s="50">
        <f t="shared" si="86"/>
        <v>-7.4583192969212397E-2</v>
      </c>
      <c r="CY19" s="50">
        <f t="shared" si="87"/>
        <v>0.27251422724395263</v>
      </c>
      <c r="CZ19" s="50">
        <f t="shared" si="88"/>
        <v>1.6046375180667527</v>
      </c>
      <c r="DA19" s="50">
        <f t="shared" si="89"/>
        <v>0</v>
      </c>
      <c r="DB19" s="50">
        <f t="shared" si="90"/>
        <v>0.12592857929412926</v>
      </c>
      <c r="DC19" s="50">
        <f t="shared" si="91"/>
        <v>0</v>
      </c>
      <c r="DD19" s="50">
        <f t="shared" si="92"/>
        <v>0</v>
      </c>
      <c r="DE19" s="76">
        <f t="shared" si="93"/>
        <v>1.9284971316356216</v>
      </c>
      <c r="DF19" s="50">
        <f t="shared" si="94"/>
        <v>1.8025685523414929</v>
      </c>
      <c r="DG19" s="71">
        <f t="shared" si="95"/>
        <v>0.12592857929412926</v>
      </c>
      <c r="DH19" s="159">
        <f t="shared" si="39"/>
        <v>-0.14154741074161786</v>
      </c>
      <c r="DI19" s="160">
        <f t="shared" si="36"/>
        <v>2.714857058230424E-2</v>
      </c>
      <c r="DJ19" s="160">
        <f t="shared" si="36"/>
        <v>0</v>
      </c>
      <c r="DK19" s="160">
        <f t="shared" si="36"/>
        <v>-7.1278223657965118E-3</v>
      </c>
      <c r="DL19" s="160">
        <f t="shared" si="36"/>
        <v>2.6043843480246631E-2</v>
      </c>
      <c r="DM19" s="160">
        <f t="shared" si="36"/>
        <v>0.15335319842090672</v>
      </c>
      <c r="DN19" s="160">
        <f t="shared" si="36"/>
        <v>0</v>
      </c>
      <c r="DO19" s="160">
        <f t="shared" si="36"/>
        <v>1.203483664685954E-2</v>
      </c>
      <c r="DP19" s="160">
        <f t="shared" si="36"/>
        <v>0</v>
      </c>
      <c r="DQ19" s="160">
        <f t="shared" si="36"/>
        <v>0</v>
      </c>
      <c r="DR19" s="159">
        <f t="shared" si="36"/>
        <v>0.18430405618221635</v>
      </c>
      <c r="DS19" s="160">
        <f t="shared" si="36"/>
        <v>0.17226921953535684</v>
      </c>
      <c r="DT19" s="160">
        <f t="shared" si="36"/>
        <v>1.203483664685954E-2</v>
      </c>
      <c r="DU19" s="160">
        <f t="shared" si="19"/>
        <v>6.9905216022902769E-2</v>
      </c>
      <c r="DV19" s="248">
        <f>IF(H19="NA","NA",Feedstock!$F$8/LHLO!H19)</f>
        <v>8.4244947161249559</v>
      </c>
      <c r="DW19" s="107" t="str">
        <f t="shared" si="10"/>
        <v>NA</v>
      </c>
      <c r="DX19" s="107" t="str">
        <f t="shared" si="37"/>
        <v>NA</v>
      </c>
      <c r="DY19" s="255" t="str">
        <f t="shared" si="40"/>
        <v>NA</v>
      </c>
      <c r="DZ19" s="256" t="str">
        <f t="shared" si="12"/>
        <v>NA</v>
      </c>
    </row>
    <row r="20" spans="1:130" s="62" customFormat="1">
      <c r="A20" s="158"/>
      <c r="B20" s="58">
        <v>2</v>
      </c>
      <c r="C20" s="63">
        <v>13.979166666664241</v>
      </c>
      <c r="D20" s="64">
        <f t="shared" si="82"/>
        <v>3.4375</v>
      </c>
      <c r="E20" s="162">
        <v>0.6</v>
      </c>
      <c r="F20" s="157">
        <v>0.25</v>
      </c>
      <c r="G20" s="65">
        <f t="shared" si="52"/>
        <v>7.0175438596491224E-2</v>
      </c>
      <c r="H20" s="63">
        <f t="shared" si="53"/>
        <v>8.5500000000000007</v>
      </c>
      <c r="I20" s="51">
        <f>Feedstock!$F$13</f>
        <v>100.80003710305223</v>
      </c>
      <c r="J20" s="66">
        <f>Feedstock!$F$10</f>
        <v>63.695948739865756</v>
      </c>
      <c r="K20" s="66">
        <f t="shared" si="54"/>
        <v>11.789478023748799</v>
      </c>
      <c r="L20" s="66">
        <f t="shared" si="55"/>
        <v>7.4498185660661704</v>
      </c>
      <c r="M20" s="162">
        <v>5.62</v>
      </c>
      <c r="N20" s="157">
        <v>11</v>
      </c>
      <c r="O20" s="157">
        <v>2</v>
      </c>
      <c r="P20" s="157">
        <v>0</v>
      </c>
      <c r="Q20" s="157">
        <v>2</v>
      </c>
      <c r="R20" s="157">
        <v>5.82</v>
      </c>
      <c r="S20" s="159">
        <f t="shared" si="49"/>
        <v>-4.2589437819420782E-2</v>
      </c>
      <c r="T20" s="66">
        <f t="shared" si="50"/>
        <v>10.666666666666666</v>
      </c>
      <c r="U20" s="71">
        <f t="shared" si="15"/>
        <v>3.6946509252384527</v>
      </c>
      <c r="V20" s="70">
        <v>11.18</v>
      </c>
      <c r="W20" s="66">
        <v>47.618399332093361</v>
      </c>
      <c r="X20" s="66">
        <v>38.20917231404308</v>
      </c>
      <c r="Y20" s="66">
        <v>66.343339483394828</v>
      </c>
      <c r="Z20" s="66">
        <v>38.671734317343166</v>
      </c>
      <c r="AA20" s="66">
        <f t="shared" si="16"/>
        <v>27.671605166051663</v>
      </c>
      <c r="AB20" s="76">
        <v>0</v>
      </c>
      <c r="AC20" s="50">
        <v>0</v>
      </c>
      <c r="AD20" s="50">
        <v>4.4114464989445947</v>
      </c>
      <c r="AE20" s="50">
        <v>0</v>
      </c>
      <c r="AF20" s="50">
        <v>1.8250478890853921</v>
      </c>
      <c r="AG20" s="50">
        <v>1.6628340041154637</v>
      </c>
      <c r="AH20" s="50">
        <v>8.5005723580217349</v>
      </c>
      <c r="AI20" s="50">
        <v>0.51289894662236402</v>
      </c>
      <c r="AJ20" s="50">
        <v>1.2928927337021121</v>
      </c>
      <c r="AK20" s="157">
        <v>0</v>
      </c>
      <c r="AL20" s="157">
        <v>0</v>
      </c>
      <c r="AM20" s="290">
        <v>1066.8573712263346</v>
      </c>
      <c r="AN20" s="157" t="s">
        <v>88</v>
      </c>
      <c r="AO20" s="157" t="s">
        <v>88</v>
      </c>
      <c r="AP20" s="157" t="s">
        <v>88</v>
      </c>
      <c r="AQ20" s="50">
        <f>AM20/E20/D20/1000</f>
        <v>0.51726417998852592</v>
      </c>
      <c r="AR20" s="157" t="s">
        <v>88</v>
      </c>
      <c r="AS20" s="157" t="s">
        <v>88</v>
      </c>
      <c r="AT20" s="163" t="s">
        <v>88</v>
      </c>
      <c r="AU20" s="76">
        <f>IF(AC20="NA","NA",AC20*'Read me'!$U$30)</f>
        <v>0</v>
      </c>
      <c r="AV20" s="50">
        <f>IF(AD20="NA","NA",AD20*'Read me'!$U$31)</f>
        <v>9.206497041275675</v>
      </c>
      <c r="AW20" s="50">
        <f>IF(AE20="NA","NA",AE20*'Read me'!$U$21)</f>
        <v>0</v>
      </c>
      <c r="AX20" s="50">
        <f>IF(AF20="NA","NA",AF20*'Read me'!$U$22)</f>
        <v>1.9467177483577516</v>
      </c>
      <c r="AY20" s="50">
        <f>IF(AG20="NA","NA",AG20*'Read me'!$U$23)</f>
        <v>2.5167217359585399</v>
      </c>
      <c r="AZ20" s="50">
        <f>IF(AH20="NA","NA",AH20*'Read me'!$U$24)</f>
        <v>15.455586105494065</v>
      </c>
      <c r="BA20" s="50">
        <f>IF(AI20="NA","NA",AI20*'Read me'!$U$25)</f>
        <v>1.0459115774259971</v>
      </c>
      <c r="BB20" s="50">
        <f>IF(AJ20="NA","NA",AJ20*'Read me'!$U$26)</f>
        <v>2.8532805157563854</v>
      </c>
      <c r="BC20" s="50">
        <f>IF(AK20="NA","NA",AK20*'Read me'!$U$27)</f>
        <v>0</v>
      </c>
      <c r="BD20" s="50">
        <f>IF(AL20="NA","NA",AL20*'Read me'!$U$28)</f>
        <v>0</v>
      </c>
      <c r="BE20" s="76">
        <f t="shared" si="17"/>
        <v>23.818217682992739</v>
      </c>
      <c r="BF20" s="50">
        <f t="shared" si="51"/>
        <v>19.919025589810357</v>
      </c>
      <c r="BG20" s="50">
        <f>SUM(BA20:BD20)</f>
        <v>3.8991920931823825</v>
      </c>
      <c r="BH20" s="50">
        <f t="shared" si="18"/>
        <v>33.024714724268421</v>
      </c>
      <c r="BI20" s="238">
        <f>IF(Y20="NA","NA",Feedstock!$F$13-Y20)</f>
        <v>34.456697619657405</v>
      </c>
      <c r="BJ20" s="50">
        <f t="shared" si="0"/>
        <v>33.318624759126408</v>
      </c>
      <c r="BK20" s="228">
        <f t="shared" si="48"/>
        <v>0.32762601754308707</v>
      </c>
      <c r="BL20" s="50">
        <f t="shared" si="2"/>
        <v>5.6470195930747451</v>
      </c>
      <c r="BM20" s="76">
        <f t="shared" si="3"/>
        <v>8.1732301478955507E-2</v>
      </c>
      <c r="BN20" s="50">
        <f t="shared" si="4"/>
        <v>0.1056637305718971</v>
      </c>
      <c r="BO20" s="50">
        <f t="shared" si="5"/>
        <v>0.6488976761905253</v>
      </c>
      <c r="BP20" s="50">
        <f t="shared" si="6"/>
        <v>4.3912252014256477E-2</v>
      </c>
      <c r="BQ20" s="50">
        <f t="shared" si="7"/>
        <v>0.11979403974436567</v>
      </c>
      <c r="BR20" s="50">
        <f t="shared" si="8"/>
        <v>0.83629370824137783</v>
      </c>
      <c r="BS20" s="50">
        <f t="shared" si="9"/>
        <v>0.16370629175862214</v>
      </c>
      <c r="BT20" s="76">
        <f t="shared" si="56"/>
        <v>0</v>
      </c>
      <c r="BU20" s="50">
        <f t="shared" si="57"/>
        <v>1.1159390353061425</v>
      </c>
      <c r="BV20" s="50">
        <f t="shared" si="58"/>
        <v>0</v>
      </c>
      <c r="BW20" s="50">
        <f t="shared" si="59"/>
        <v>0.23596578767972745</v>
      </c>
      <c r="BX20" s="50">
        <f t="shared" si="60"/>
        <v>0.30505718011618665</v>
      </c>
      <c r="BY20" s="50">
        <f t="shared" si="61"/>
        <v>1.8734043764235231</v>
      </c>
      <c r="BZ20" s="50">
        <f t="shared" si="62"/>
        <v>0.12677716090012087</v>
      </c>
      <c r="CA20" s="50">
        <f t="shared" si="63"/>
        <v>0.34585218372804671</v>
      </c>
      <c r="CB20" s="50">
        <f t="shared" si="64"/>
        <v>0</v>
      </c>
      <c r="CC20" s="50">
        <f t="shared" si="65"/>
        <v>0</v>
      </c>
      <c r="CD20" s="76">
        <f t="shared" si="66"/>
        <v>2.8870566888476046</v>
      </c>
      <c r="CE20" s="50">
        <f t="shared" si="67"/>
        <v>2.4144273442194373</v>
      </c>
      <c r="CF20" s="50">
        <f t="shared" si="68"/>
        <v>0.47262934462816758</v>
      </c>
      <c r="CG20" s="50">
        <f t="shared" si="69"/>
        <v>4.0029957241537479</v>
      </c>
      <c r="CH20" s="76">
        <f>Feedstock!$F$19/$H19</f>
        <v>1.7294526369207339</v>
      </c>
      <c r="CI20" s="50">
        <f>Feedstock!$F$17/$H19</f>
        <v>0.75745551973813152</v>
      </c>
      <c r="CJ20" s="50">
        <v>0</v>
      </c>
      <c r="CK20" s="50">
        <f>Feedstock!$F$21/H19</f>
        <v>0.20558016926246461</v>
      </c>
      <c r="CL20" s="50">
        <f>Feedstock!$F$23/H19</f>
        <v>7.3749936599310645E-2</v>
      </c>
      <c r="CM20" s="50">
        <f>Feedstock!$F$25/H19</f>
        <v>0</v>
      </c>
      <c r="CN20" s="50">
        <v>0</v>
      </c>
      <c r="CO20" s="50">
        <v>0</v>
      </c>
      <c r="CP20" s="50">
        <v>0</v>
      </c>
      <c r="CQ20" s="50">
        <v>0</v>
      </c>
      <c r="CR20" s="76">
        <f>Feedstock!$F$26/H19</f>
        <v>0.27933010586177526</v>
      </c>
      <c r="CS20" s="50">
        <f>Feedstock!$F$27/H19</f>
        <v>0.27933010586177526</v>
      </c>
      <c r="CT20" s="71">
        <f>Feedstock!$F$28/H19</f>
        <v>0</v>
      </c>
      <c r="CU20" s="76">
        <f t="shared" si="83"/>
        <v>-1.7294526369207339</v>
      </c>
      <c r="CV20" s="50">
        <f t="shared" si="84"/>
        <v>0.35848351556801095</v>
      </c>
      <c r="CW20" s="50">
        <f t="shared" si="85"/>
        <v>0</v>
      </c>
      <c r="CX20" s="50">
        <f t="shared" si="86"/>
        <v>3.0385618417262839E-2</v>
      </c>
      <c r="CY20" s="50">
        <f t="shared" si="87"/>
        <v>0.23130724351687601</v>
      </c>
      <c r="CZ20" s="50">
        <f t="shared" si="88"/>
        <v>1.8734043764235231</v>
      </c>
      <c r="DA20" s="50">
        <f t="shared" si="89"/>
        <v>0.12677716090012087</v>
      </c>
      <c r="DB20" s="50">
        <f t="shared" si="90"/>
        <v>0.34585218372804671</v>
      </c>
      <c r="DC20" s="50">
        <f t="shared" si="91"/>
        <v>0</v>
      </c>
      <c r="DD20" s="50">
        <f t="shared" si="92"/>
        <v>0</v>
      </c>
      <c r="DE20" s="76">
        <f t="shared" si="93"/>
        <v>2.6077265829858294</v>
      </c>
      <c r="DF20" s="50">
        <f t="shared" si="94"/>
        <v>2.1350972383576621</v>
      </c>
      <c r="DG20" s="71">
        <f t="shared" si="95"/>
        <v>0.47262934462816758</v>
      </c>
      <c r="DH20" s="159">
        <f t="shared" si="39"/>
        <v>-0.14154741074161786</v>
      </c>
      <c r="DI20" s="160">
        <f t="shared" si="36"/>
        <v>2.9340157885185313E-2</v>
      </c>
      <c r="DJ20" s="160">
        <f t="shared" si="36"/>
        <v>0</v>
      </c>
      <c r="DK20" s="160">
        <f t="shared" si="36"/>
        <v>2.486917258632911E-3</v>
      </c>
      <c r="DL20" s="160">
        <f t="shared" si="36"/>
        <v>1.8931389450415628E-2</v>
      </c>
      <c r="DM20" s="160">
        <f t="shared" si="36"/>
        <v>0.15332917079874833</v>
      </c>
      <c r="DN20" s="160">
        <f t="shared" si="36"/>
        <v>1.037610309961212E-2</v>
      </c>
      <c r="DO20" s="160">
        <f t="shared" si="36"/>
        <v>2.8306343903815763E-2</v>
      </c>
      <c r="DP20" s="160">
        <f t="shared" si="36"/>
        <v>0</v>
      </c>
      <c r="DQ20" s="160">
        <f t="shared" si="36"/>
        <v>0</v>
      </c>
      <c r="DR20" s="159">
        <f t="shared" si="36"/>
        <v>0.21342992451122472</v>
      </c>
      <c r="DS20" s="160">
        <f t="shared" si="36"/>
        <v>0.17474747750779687</v>
      </c>
      <c r="DT20" s="160">
        <f t="shared" si="36"/>
        <v>3.8682447003427885E-2</v>
      </c>
      <c r="DU20" s="160">
        <f t="shared" si="19"/>
        <v>0.10122267165479221</v>
      </c>
      <c r="DV20" s="248">
        <f>IF(H20="NA","NA",Feedstock!$F$8/LHLO!H20)</f>
        <v>8.12889841029601</v>
      </c>
      <c r="DW20" s="107">
        <f t="shared" si="10"/>
        <v>5.7719271917688921</v>
      </c>
      <c r="DX20" s="107">
        <f t="shared" si="37"/>
        <v>4.6314148259446162</v>
      </c>
      <c r="DY20" s="255">
        <f t="shared" si="40"/>
        <v>0.3148636937570749</v>
      </c>
      <c r="DZ20" s="256">
        <f t="shared" si="12"/>
        <v>0.40013182831942207</v>
      </c>
    </row>
    <row r="21" spans="1:130" s="62" customFormat="1">
      <c r="A21" s="158"/>
      <c r="B21" s="58">
        <v>2</v>
      </c>
      <c r="C21" s="63">
        <v>17.541666666664241</v>
      </c>
      <c r="D21" s="64">
        <f t="shared" si="82"/>
        <v>3.5625</v>
      </c>
      <c r="E21" s="162">
        <v>0.6</v>
      </c>
      <c r="F21" s="157">
        <v>0.25</v>
      </c>
      <c r="G21" s="65">
        <f t="shared" si="52"/>
        <v>7.2289156626455325E-2</v>
      </c>
      <c r="H21" s="63">
        <f t="shared" si="53"/>
        <v>8.3000000000058201</v>
      </c>
      <c r="I21" s="51">
        <f>Feedstock!$F$13</f>
        <v>100.80003710305223</v>
      </c>
      <c r="J21" s="66">
        <f>Feedstock!$F$10</f>
        <v>63.695948739865756</v>
      </c>
      <c r="K21" s="66">
        <f t="shared" si="54"/>
        <v>12.144582783491753</v>
      </c>
      <c r="L21" s="66">
        <f t="shared" si="55"/>
        <v>7.6742106915447099</v>
      </c>
      <c r="M21" s="162">
        <v>5.27</v>
      </c>
      <c r="N21" s="157">
        <v>14</v>
      </c>
      <c r="O21" s="157">
        <v>2</v>
      </c>
      <c r="P21" s="157">
        <v>0</v>
      </c>
      <c r="Q21" s="157">
        <v>2</v>
      </c>
      <c r="R21" s="157">
        <v>5.82</v>
      </c>
      <c r="S21" s="159">
        <f t="shared" si="49"/>
        <v>-9.4501718213058541E-2</v>
      </c>
      <c r="T21" s="66">
        <f t="shared" si="50"/>
        <v>13.099415204678362</v>
      </c>
      <c r="U21" s="71">
        <f t="shared" si="15"/>
        <v>4.3707416133548369</v>
      </c>
      <c r="V21" s="70">
        <v>12.11</v>
      </c>
      <c r="W21" s="66" t="s">
        <v>88</v>
      </c>
      <c r="X21" s="66" t="s">
        <v>88</v>
      </c>
      <c r="Y21" s="157" t="s">
        <v>88</v>
      </c>
      <c r="Z21" s="157" t="s">
        <v>88</v>
      </c>
      <c r="AA21" s="157" t="str">
        <f t="shared" si="16"/>
        <v>NA</v>
      </c>
      <c r="AB21" s="76">
        <v>0</v>
      </c>
      <c r="AC21" s="50">
        <v>6.1819791858388662</v>
      </c>
      <c r="AD21" s="50">
        <v>4.2390917456039112</v>
      </c>
      <c r="AE21" s="50">
        <v>0</v>
      </c>
      <c r="AF21" s="50">
        <v>2.5538775793145843</v>
      </c>
      <c r="AG21" s="50">
        <v>1.6929559460203356</v>
      </c>
      <c r="AH21" s="50">
        <v>5.2654386310690873</v>
      </c>
      <c r="AI21" s="50">
        <v>0.66902164849451906</v>
      </c>
      <c r="AJ21" s="50">
        <v>1.2717310098299366</v>
      </c>
      <c r="AK21" s="157">
        <v>0</v>
      </c>
      <c r="AL21" s="157">
        <v>0</v>
      </c>
      <c r="AM21" s="290">
        <v>540.03753658536596</v>
      </c>
      <c r="AN21" s="157" t="s">
        <v>88</v>
      </c>
      <c r="AO21" s="157" t="s">
        <v>88</v>
      </c>
      <c r="AP21" s="157" t="s">
        <v>88</v>
      </c>
      <c r="AQ21" s="50">
        <f>AM21/E21/D21/1000</f>
        <v>0.25264913992297822</v>
      </c>
      <c r="AR21" s="157" t="s">
        <v>88</v>
      </c>
      <c r="AS21" s="157" t="s">
        <v>88</v>
      </c>
      <c r="AT21" s="163" t="s">
        <v>88</v>
      </c>
      <c r="AU21" s="76">
        <f>IF(AC21="NA","NA",AC21*'Read me'!$U$30)</f>
        <v>6.5941111315614576</v>
      </c>
      <c r="AV21" s="50">
        <f>IF(AD21="NA","NA",AD21*'Read me'!$U$31)</f>
        <v>8.8468001647385979</v>
      </c>
      <c r="AW21" s="50">
        <f>IF(AE21="NA","NA",AE21*'Read me'!$U$21)</f>
        <v>0</v>
      </c>
      <c r="AX21" s="50">
        <f>IF(AF21="NA","NA",AF21*'Read me'!$U$22)</f>
        <v>2.7241360846022231</v>
      </c>
      <c r="AY21" s="50">
        <f>IF(AG21="NA","NA",AG21*'Read me'!$U$23)</f>
        <v>2.5623117020848323</v>
      </c>
      <c r="AZ21" s="50">
        <f>IF(AH21="NA","NA",AH21*'Read me'!$U$24)</f>
        <v>9.573524783761977</v>
      </c>
      <c r="BA21" s="50">
        <f>IF(AI21="NA","NA",AI21*'Read me'!$U$25)</f>
        <v>1.3642794400672544</v>
      </c>
      <c r="BB21" s="50">
        <f>IF(AJ21="NA","NA",AJ21*'Read me'!$U$26)</f>
        <v>2.8065787803143429</v>
      </c>
      <c r="BC21" s="50">
        <f>IF(AK21="NA","NA",AK21*'Read me'!$U$27)</f>
        <v>0</v>
      </c>
      <c r="BD21" s="50">
        <f>IF(AL21="NA","NA",AL21*'Read me'!$U$28)</f>
        <v>0</v>
      </c>
      <c r="BE21" s="76">
        <f>IF(AW21="NA","NA",SUM(AW21:BD21))</f>
        <v>19.030830790830631</v>
      </c>
      <c r="BF21" s="50">
        <f t="shared" si="51"/>
        <v>14.859972570449033</v>
      </c>
      <c r="BG21" s="50">
        <f>SUM(BA21:BD21)</f>
        <v>4.1708582203815974</v>
      </c>
      <c r="BH21" s="50">
        <f t="shared" si="18"/>
        <v>34.471742087130679</v>
      </c>
      <c r="BI21" s="76" t="str">
        <f>IF(Y21="NA","NA",Feedstock!$F$13-Y21)</f>
        <v>NA</v>
      </c>
      <c r="BJ21" s="50" t="str">
        <f t="shared" si="0"/>
        <v>NA</v>
      </c>
      <c r="BK21" s="228">
        <f t="shared" si="48"/>
        <v>0.34198144244618411</v>
      </c>
      <c r="BL21" s="50" t="str">
        <f t="shared" si="2"/>
        <v>NA</v>
      </c>
      <c r="BM21" s="76">
        <f t="shared" si="3"/>
        <v>0.14314330858927909</v>
      </c>
      <c r="BN21" s="50">
        <f t="shared" si="4"/>
        <v>0.13464003386123302</v>
      </c>
      <c r="BO21" s="50">
        <f t="shared" si="5"/>
        <v>0.50305343413460746</v>
      </c>
      <c r="BP21" s="50">
        <f t="shared" si="6"/>
        <v>7.1687855094827849E-2</v>
      </c>
      <c r="BQ21" s="50">
        <f t="shared" si="7"/>
        <v>0.14747536832005248</v>
      </c>
      <c r="BR21" s="50">
        <f t="shared" si="8"/>
        <v>0.78083677658511963</v>
      </c>
      <c r="BS21" s="50">
        <f t="shared" si="9"/>
        <v>0.21916322341488034</v>
      </c>
      <c r="BT21" s="76">
        <f t="shared" si="56"/>
        <v>0.77124106801888381</v>
      </c>
      <c r="BU21" s="50">
        <f t="shared" si="57"/>
        <v>1.0347134695600699</v>
      </c>
      <c r="BV21" s="50">
        <f t="shared" si="58"/>
        <v>0</v>
      </c>
      <c r="BW21" s="50">
        <f t="shared" si="59"/>
        <v>0.31861240755581555</v>
      </c>
      <c r="BX21" s="50">
        <f t="shared" si="60"/>
        <v>0.29968557919120842</v>
      </c>
      <c r="BY21" s="50">
        <f t="shared" si="61"/>
        <v>1.1197105010247925</v>
      </c>
      <c r="BZ21" s="50">
        <f t="shared" si="62"/>
        <v>0.15956484679149174</v>
      </c>
      <c r="CA21" s="50">
        <f t="shared" si="63"/>
        <v>0.32825482810694068</v>
      </c>
      <c r="CB21" s="50">
        <f t="shared" si="64"/>
        <v>0</v>
      </c>
      <c r="CC21" s="50">
        <f t="shared" si="65"/>
        <v>0</v>
      </c>
      <c r="CD21" s="76">
        <f t="shared" si="66"/>
        <v>2.2258281626702492</v>
      </c>
      <c r="CE21" s="50">
        <f t="shared" si="67"/>
        <v>1.7380084877718165</v>
      </c>
      <c r="CF21" s="50">
        <f t="shared" si="68"/>
        <v>0.48781967489843242</v>
      </c>
      <c r="CG21" s="50">
        <f t="shared" si="69"/>
        <v>4.0317827002492015</v>
      </c>
      <c r="CH21" s="76">
        <f>Feedstock!$F$19/$H20</f>
        <v>1.6687700882568484</v>
      </c>
      <c r="CI21" s="50">
        <f>Feedstock!$F$17/$H20</f>
        <v>0.73087813308065308</v>
      </c>
      <c r="CJ21" s="50">
        <v>0</v>
      </c>
      <c r="CK21" s="50">
        <f>Feedstock!$F$21/H20</f>
        <v>0.19836682999009742</v>
      </c>
      <c r="CL21" s="50">
        <f>Feedstock!$F$23/H20</f>
        <v>7.1162219525650619E-2</v>
      </c>
      <c r="CM21" s="50">
        <f>Feedstock!$F$25/H20</f>
        <v>0</v>
      </c>
      <c r="CN21" s="50">
        <v>0</v>
      </c>
      <c r="CO21" s="50">
        <v>0</v>
      </c>
      <c r="CP21" s="50">
        <v>0</v>
      </c>
      <c r="CQ21" s="50">
        <v>0</v>
      </c>
      <c r="CR21" s="76">
        <f>Feedstock!$F$26/H20</f>
        <v>0.26952904951574808</v>
      </c>
      <c r="CS21" s="50">
        <f>Feedstock!$F$27/H20</f>
        <v>0.26952904951574808</v>
      </c>
      <c r="CT21" s="71">
        <f>Feedstock!$F$28/H20</f>
        <v>0</v>
      </c>
      <c r="CU21" s="76">
        <f t="shared" si="83"/>
        <v>-0.89752902023796455</v>
      </c>
      <c r="CV21" s="50">
        <f t="shared" si="84"/>
        <v>0.30383533647941685</v>
      </c>
      <c r="CW21" s="50">
        <f t="shared" si="85"/>
        <v>0</v>
      </c>
      <c r="CX21" s="50">
        <f t="shared" si="86"/>
        <v>0.12024557756571813</v>
      </c>
      <c r="CY21" s="50">
        <f t="shared" si="87"/>
        <v>0.22852335966555781</v>
      </c>
      <c r="CZ21" s="50">
        <f t="shared" si="88"/>
        <v>1.1197105010247925</v>
      </c>
      <c r="DA21" s="50">
        <f t="shared" si="89"/>
        <v>0.15956484679149174</v>
      </c>
      <c r="DB21" s="50">
        <f t="shared" si="90"/>
        <v>0.32825482810694068</v>
      </c>
      <c r="DC21" s="50">
        <f t="shared" si="91"/>
        <v>0</v>
      </c>
      <c r="DD21" s="50">
        <f t="shared" si="92"/>
        <v>0</v>
      </c>
      <c r="DE21" s="76">
        <f t="shared" si="93"/>
        <v>1.9562991131545011</v>
      </c>
      <c r="DF21" s="50">
        <f t="shared" si="94"/>
        <v>1.4684794382560684</v>
      </c>
      <c r="DG21" s="71">
        <f t="shared" si="95"/>
        <v>0.48781967489843242</v>
      </c>
      <c r="DH21" s="159">
        <f t="shared" si="39"/>
        <v>-7.6129665658647178E-2</v>
      </c>
      <c r="DI21" s="160">
        <f t="shared" ref="DI21:DI24" si="97">CV21/$K20</f>
        <v>2.5771737804453177E-2</v>
      </c>
      <c r="DJ21" s="160">
        <f t="shared" ref="DJ21:DJ24" si="98">CW21/$K20</f>
        <v>0</v>
      </c>
      <c r="DK21" s="160">
        <f t="shared" ref="DK21:DK24" si="99">CX21/$K20</f>
        <v>1.019939791426683E-2</v>
      </c>
      <c r="DL21" s="160">
        <f t="shared" ref="DL21:DL24" si="100">CY21/$K20</f>
        <v>1.9383670693920368E-2</v>
      </c>
      <c r="DM21" s="160">
        <f t="shared" ref="DM21:DM24" si="101">CZ21/$K20</f>
        <v>9.4975409324250026E-2</v>
      </c>
      <c r="DN21" s="160">
        <f t="shared" ref="DN21:DN24" si="102">DA21/$K20</f>
        <v>1.3534513272772832E-2</v>
      </c>
      <c r="DO21" s="160">
        <f t="shared" ref="DO21:DO24" si="103">DB21/$K20</f>
        <v>2.7843033206873289E-2</v>
      </c>
      <c r="DP21" s="160">
        <f t="shared" ref="DP21:DP24" si="104">DC21/$K20</f>
        <v>0</v>
      </c>
      <c r="DQ21" s="160">
        <f t="shared" ref="DQ21:DQ24" si="105">DD21/$K20</f>
        <v>0</v>
      </c>
      <c r="DR21" s="159">
        <f t="shared" ref="DR21:DR24" si="106">DE21/$K20</f>
        <v>0.16593602441208335</v>
      </c>
      <c r="DS21" s="160">
        <f t="shared" ref="DS21:DS24" si="107">DF21/$K20</f>
        <v>0.12455847793243723</v>
      </c>
      <c r="DT21" s="160">
        <f t="shared" ref="DT21:DT24" si="108">DG21/$K20</f>
        <v>4.1377546479646123E-2</v>
      </c>
      <c r="DU21" s="160">
        <f t="shared" si="19"/>
        <v>0.11557809655788934</v>
      </c>
      <c r="DV21" s="248">
        <f>IF(H21="NA","NA",Feedstock!$F$8/LHLO!H21)</f>
        <v>8.3737447479496563</v>
      </c>
      <c r="DW21" s="107" t="str">
        <f t="shared" si="10"/>
        <v>NA</v>
      </c>
      <c r="DX21" s="107" t="str">
        <f t="shared" si="37"/>
        <v>NA</v>
      </c>
      <c r="DY21" s="255" t="str">
        <f t="shared" si="40"/>
        <v>NA</v>
      </c>
      <c r="DZ21" s="256" t="str">
        <f t="shared" si="12"/>
        <v>NA</v>
      </c>
    </row>
    <row r="22" spans="1:130" s="62" customFormat="1">
      <c r="A22" s="158"/>
      <c r="B22" s="58">
        <v>2</v>
      </c>
      <c r="C22" s="63">
        <v>21</v>
      </c>
      <c r="D22" s="64">
        <f t="shared" si="82"/>
        <v>3.4583333333357587</v>
      </c>
      <c r="E22" s="162">
        <v>0.6</v>
      </c>
      <c r="F22" s="157">
        <v>0.25</v>
      </c>
      <c r="G22" s="65">
        <f t="shared" si="52"/>
        <v>7.0175438596491224E-2</v>
      </c>
      <c r="H22" s="63">
        <f t="shared" si="53"/>
        <v>8.5500000000000007</v>
      </c>
      <c r="I22" s="51">
        <f>Feedstock!$F$13</f>
        <v>100.80003710305223</v>
      </c>
      <c r="J22" s="66">
        <f>Feedstock!$F$10</f>
        <v>63.695948739865756</v>
      </c>
      <c r="K22" s="66">
        <f t="shared" si="54"/>
        <v>11.789478023748799</v>
      </c>
      <c r="L22" s="66">
        <f t="shared" si="55"/>
        <v>7.4498185660661704</v>
      </c>
      <c r="M22" s="162">
        <v>5.75</v>
      </c>
      <c r="N22" s="157">
        <v>10</v>
      </c>
      <c r="O22" s="157">
        <v>2</v>
      </c>
      <c r="P22" s="157">
        <v>0</v>
      </c>
      <c r="Q22" s="157">
        <v>2</v>
      </c>
      <c r="R22" s="157">
        <v>5.89</v>
      </c>
      <c r="S22" s="159">
        <f t="shared" si="49"/>
        <v>-1.2027491408934755E-2</v>
      </c>
      <c r="T22" s="66">
        <f t="shared" si="50"/>
        <v>9.6385542168607099</v>
      </c>
      <c r="U22" s="71" t="str">
        <f t="shared" si="15"/>
        <v>NA</v>
      </c>
      <c r="V22" s="70">
        <v>11.74</v>
      </c>
      <c r="W22" s="66">
        <v>52.229426981906428</v>
      </c>
      <c r="X22" s="66">
        <v>38.295488265996298</v>
      </c>
      <c r="Y22" s="157" t="s">
        <v>88</v>
      </c>
      <c r="Z22" s="157" t="s">
        <v>88</v>
      </c>
      <c r="AA22" s="157" t="str">
        <f t="shared" si="16"/>
        <v>NA</v>
      </c>
      <c r="AB22" s="76">
        <v>0</v>
      </c>
      <c r="AC22" s="50">
        <v>0</v>
      </c>
      <c r="AD22" s="50">
        <v>4.637077718271895</v>
      </c>
      <c r="AE22" s="50">
        <v>0</v>
      </c>
      <c r="AF22" s="50">
        <v>1.7332240955189662</v>
      </c>
      <c r="AG22" s="50">
        <v>2.3422798065604797</v>
      </c>
      <c r="AH22" s="50">
        <v>7.4622012113223519</v>
      </c>
      <c r="AI22" s="50" t="s">
        <v>88</v>
      </c>
      <c r="AJ22" s="50" t="s">
        <v>88</v>
      </c>
      <c r="AK22" s="157" t="s">
        <v>88</v>
      </c>
      <c r="AL22" s="157" t="s">
        <v>88</v>
      </c>
      <c r="AM22" s="290">
        <v>1217.9168220194438</v>
      </c>
      <c r="AN22" s="157" t="s">
        <v>88</v>
      </c>
      <c r="AO22" s="157" t="s">
        <v>88</v>
      </c>
      <c r="AP22" s="157" t="s">
        <v>88</v>
      </c>
      <c r="AQ22" s="50">
        <f>AM22/E22/D22/1000</f>
        <v>0.58694786603305527</v>
      </c>
      <c r="AR22" s="157" t="s">
        <v>88</v>
      </c>
      <c r="AS22" s="157" t="s">
        <v>88</v>
      </c>
      <c r="AT22" s="163" t="s">
        <v>88</v>
      </c>
      <c r="AU22" s="76">
        <f>IF(AC22="NA","NA",AC22*'Read me'!$U$30)</f>
        <v>0</v>
      </c>
      <c r="AV22" s="50">
        <f>IF(AD22="NA","NA",AD22*'Read me'!$U$31)</f>
        <v>9.6773795859587377</v>
      </c>
      <c r="AW22" s="50">
        <f>IF(AE22="NA","NA",AE22*'Read me'!$U$21)</f>
        <v>0</v>
      </c>
      <c r="AX22" s="50">
        <f>IF(AF22="NA","NA",AF22*'Read me'!$U$22)</f>
        <v>1.848772368553564</v>
      </c>
      <c r="AY22" s="50">
        <f>IF(AG22="NA","NA",AG22*'Read me'!$U$23)</f>
        <v>3.5450721396591045</v>
      </c>
      <c r="AZ22" s="50">
        <f>IF(AH22="NA","NA",AH22*'Read me'!$U$24)</f>
        <v>13.567638566040641</v>
      </c>
      <c r="BA22" s="157" t="str">
        <f>IF(AI22="NA","NA",AI22*'Read me'!$U$25)</f>
        <v>NA</v>
      </c>
      <c r="BB22" s="157" t="str">
        <f>IF(AJ22="NA","NA",AJ22*'Read me'!$U$26)</f>
        <v>NA</v>
      </c>
      <c r="BC22" s="157" t="str">
        <f>IF(AK22="NA","NA",AK22*'Read me'!$U$27)</f>
        <v>NA</v>
      </c>
      <c r="BD22" s="157" t="str">
        <f>IF(AL22="NA","NA",AL22*'Read me'!$U$28)</f>
        <v>NA</v>
      </c>
      <c r="BE22" s="162" t="str">
        <f>IF(BA22="NA","NA",SUM(AW22:BD22))</f>
        <v>NA</v>
      </c>
      <c r="BF22" s="50">
        <f t="shared" si="51"/>
        <v>18.961483074253309</v>
      </c>
      <c r="BG22" s="50" t="s">
        <v>88</v>
      </c>
      <c r="BH22" s="50">
        <f t="shared" si="18"/>
        <v>28.638862660212048</v>
      </c>
      <c r="BI22" s="76" t="str">
        <f>IF(Y22="NA","NA",Feedstock!$F$13-Y22)</f>
        <v>NA</v>
      </c>
      <c r="BJ22" s="50" t="str">
        <f t="shared" si="0"/>
        <v>NA</v>
      </c>
      <c r="BK22" s="228">
        <f t="shared" si="48"/>
        <v>0.28411559641524042</v>
      </c>
      <c r="BL22" s="50" t="str">
        <f t="shared" si="2"/>
        <v>NA</v>
      </c>
      <c r="BM22" s="76" t="s">
        <v>88</v>
      </c>
      <c r="BN22" s="50" t="s">
        <v>88</v>
      </c>
      <c r="BO22" s="50" t="s">
        <v>88</v>
      </c>
      <c r="BP22" s="50" t="str">
        <f t="shared" ref="BP22:BQ24" si="109">IF(BA22="NA","NA",BA22/$BE22)</f>
        <v>NA</v>
      </c>
      <c r="BQ22" s="50" t="str">
        <f t="shared" si="109"/>
        <v>NA</v>
      </c>
      <c r="BR22" s="50" t="str">
        <f t="shared" si="8"/>
        <v>NA</v>
      </c>
      <c r="BS22" s="50" t="str">
        <f t="shared" si="9"/>
        <v>NA</v>
      </c>
      <c r="BT22" s="76">
        <f t="shared" si="56"/>
        <v>0</v>
      </c>
      <c r="BU22" s="50">
        <f t="shared" si="57"/>
        <v>1.1659493477050544</v>
      </c>
      <c r="BV22" s="50">
        <f t="shared" si="58"/>
        <v>0</v>
      </c>
      <c r="BW22" s="50">
        <f t="shared" si="59"/>
        <v>0.22274365886171898</v>
      </c>
      <c r="BX22" s="50">
        <f t="shared" si="60"/>
        <v>0.42711712525983359</v>
      </c>
      <c r="BY22" s="50">
        <f t="shared" si="61"/>
        <v>1.6346552489194128</v>
      </c>
      <c r="BZ22" s="50" t="str">
        <f t="shared" si="62"/>
        <v>NA</v>
      </c>
      <c r="CA22" s="50" t="str">
        <f t="shared" si="63"/>
        <v>NA</v>
      </c>
      <c r="CB22" s="50" t="str">
        <f t="shared" si="64"/>
        <v>NA</v>
      </c>
      <c r="CC22" s="50" t="str">
        <f t="shared" si="65"/>
        <v>NA</v>
      </c>
      <c r="CD22" s="76" t="str">
        <f t="shared" si="66"/>
        <v>NA</v>
      </c>
      <c r="CE22" s="50">
        <f t="shared" si="67"/>
        <v>2.2845160330409655</v>
      </c>
      <c r="CF22" s="50" t="str">
        <f t="shared" si="68"/>
        <v>NA</v>
      </c>
      <c r="CG22" s="50">
        <f t="shared" si="69"/>
        <v>3.4504653807460199</v>
      </c>
      <c r="CH22" s="76">
        <f>Feedstock!$F$19/$H21</f>
        <v>1.7190342475404878</v>
      </c>
      <c r="CI22" s="50">
        <f>Feedstock!$F$17/$H21</f>
        <v>0.75289253467894013</v>
      </c>
      <c r="CJ22" s="50">
        <v>0</v>
      </c>
      <c r="CK22" s="50">
        <f>Feedstock!$F$21/H21</f>
        <v>0.20434173450772816</v>
      </c>
      <c r="CL22" s="50">
        <f>Feedstock!$F$23/H21</f>
        <v>7.3305659872757375E-2</v>
      </c>
      <c r="CM22" s="50">
        <f>Feedstock!$F$25/H21</f>
        <v>0</v>
      </c>
      <c r="CN22" s="50">
        <v>0</v>
      </c>
      <c r="CO22" s="50">
        <v>0</v>
      </c>
      <c r="CP22" s="50">
        <v>0</v>
      </c>
      <c r="CQ22" s="50">
        <v>0</v>
      </c>
      <c r="CR22" s="76">
        <f>Feedstock!$F$26/H21</f>
        <v>0.27764739438048558</v>
      </c>
      <c r="CS22" s="50">
        <f>Feedstock!$F$27/H21</f>
        <v>0.27764739438048558</v>
      </c>
      <c r="CT22" s="71">
        <f>Feedstock!$F$28/H21</f>
        <v>0</v>
      </c>
      <c r="CU22" s="76">
        <f t="shared" si="83"/>
        <v>-1.7190342475404878</v>
      </c>
      <c r="CV22" s="50">
        <f t="shared" si="84"/>
        <v>0.4130568130261143</v>
      </c>
      <c r="CW22" s="50">
        <f t="shared" si="85"/>
        <v>0</v>
      </c>
      <c r="CX22" s="50">
        <f t="shared" si="86"/>
        <v>1.8401924353990823E-2</v>
      </c>
      <c r="CY22" s="50">
        <f t="shared" si="87"/>
        <v>0.3538114653870762</v>
      </c>
      <c r="CZ22" s="50">
        <f t="shared" si="88"/>
        <v>1.6346552489194128</v>
      </c>
      <c r="DA22" s="50" t="s">
        <v>88</v>
      </c>
      <c r="DB22" s="50" t="s">
        <v>88</v>
      </c>
      <c r="DC22" s="50" t="s">
        <v>88</v>
      </c>
      <c r="DD22" s="50" t="s">
        <v>88</v>
      </c>
      <c r="DE22" s="76" t="s">
        <v>88</v>
      </c>
      <c r="DF22" s="50">
        <f t="shared" si="94"/>
        <v>2.0068686386604799</v>
      </c>
      <c r="DG22" s="71" t="s">
        <v>88</v>
      </c>
      <c r="DH22" s="159">
        <f t="shared" si="39"/>
        <v>-0.14154741074161786</v>
      </c>
      <c r="DI22" s="160">
        <f t="shared" si="97"/>
        <v>3.4011609981990189E-2</v>
      </c>
      <c r="DJ22" s="160">
        <f t="shared" si="98"/>
        <v>0</v>
      </c>
      <c r="DK22" s="160">
        <f t="shared" si="99"/>
        <v>1.5152372610942827E-3</v>
      </c>
      <c r="DL22" s="160">
        <f t="shared" si="100"/>
        <v>2.9133274620847041E-2</v>
      </c>
      <c r="DM22" s="160">
        <f t="shared" si="101"/>
        <v>0.13459953940463193</v>
      </c>
      <c r="DN22" s="160" t="s">
        <v>88</v>
      </c>
      <c r="DO22" s="160" t="s">
        <v>88</v>
      </c>
      <c r="DP22" s="160" t="s">
        <v>88</v>
      </c>
      <c r="DQ22" s="160" t="s">
        <v>88</v>
      </c>
      <c r="DR22" s="159" t="s">
        <v>88</v>
      </c>
      <c r="DS22" s="160">
        <f t="shared" si="107"/>
        <v>0.16524805128657327</v>
      </c>
      <c r="DT22" s="160" t="s">
        <v>88</v>
      </c>
      <c r="DU22" s="160" t="str">
        <f t="shared" si="19"/>
        <v>NA</v>
      </c>
      <c r="DV22" s="248">
        <f>IF(H22="NA","NA",Feedstock!$F$8/LHLO!H22)</f>
        <v>8.12889841029601</v>
      </c>
      <c r="DW22" s="107">
        <f t="shared" si="10"/>
        <v>6.2927020460084098</v>
      </c>
      <c r="DX22" s="107">
        <f t="shared" si="37"/>
        <v>4.6139142489119811</v>
      </c>
      <c r="DY22" s="255">
        <f t="shared" si="40"/>
        <v>0.24851995906022784</v>
      </c>
      <c r="DZ22" s="256">
        <f t="shared" si="12"/>
        <v>0.39877670364256501</v>
      </c>
    </row>
    <row r="23" spans="1:130" s="62" customFormat="1">
      <c r="A23" s="158"/>
      <c r="B23" s="58">
        <v>2</v>
      </c>
      <c r="C23" s="63">
        <v>24.5625</v>
      </c>
      <c r="D23" s="64">
        <f t="shared" si="82"/>
        <v>3.5625</v>
      </c>
      <c r="E23" s="162">
        <v>0.6</v>
      </c>
      <c r="F23" s="157">
        <v>0.25</v>
      </c>
      <c r="G23" s="65">
        <f t="shared" si="52"/>
        <v>7.5949367088663552E-2</v>
      </c>
      <c r="H23" s="63">
        <f t="shared" si="53"/>
        <v>7.8999999999941792</v>
      </c>
      <c r="I23" s="51">
        <f>Feedstock!$F$13</f>
        <v>100.80003710305223</v>
      </c>
      <c r="J23" s="66">
        <f>Feedstock!$F$10</f>
        <v>63.695948739865756</v>
      </c>
      <c r="K23" s="66">
        <f t="shared" si="54"/>
        <v>12.759498367484369</v>
      </c>
      <c r="L23" s="66">
        <f t="shared" si="55"/>
        <v>8.0627783215079347</v>
      </c>
      <c r="M23" s="162">
        <v>5.54</v>
      </c>
      <c r="N23" s="157">
        <v>12</v>
      </c>
      <c r="O23" s="157">
        <v>2</v>
      </c>
      <c r="P23" s="157">
        <v>0</v>
      </c>
      <c r="Q23" s="157">
        <v>2</v>
      </c>
      <c r="R23" s="157">
        <v>5.97</v>
      </c>
      <c r="S23" s="159">
        <f t="shared" si="49"/>
        <v>-5.9422750424448161E-2</v>
      </c>
      <c r="T23" s="66">
        <f t="shared" si="50"/>
        <v>11.228070175438598</v>
      </c>
      <c r="U23" s="71">
        <f t="shared" si="15"/>
        <v>3.3348312990086906</v>
      </c>
      <c r="V23" s="70">
        <v>10.59</v>
      </c>
      <c r="W23" s="66" t="s">
        <v>88</v>
      </c>
      <c r="X23" s="66" t="s">
        <v>88</v>
      </c>
      <c r="Y23" s="66">
        <v>83.278938536585372</v>
      </c>
      <c r="Z23" s="66">
        <v>43.25093463414634</v>
      </c>
      <c r="AA23" s="66">
        <f t="shared" si="16"/>
        <v>40.028003902439032</v>
      </c>
      <c r="AB23" s="76">
        <v>0</v>
      </c>
      <c r="AC23" s="50">
        <v>0</v>
      </c>
      <c r="AD23" s="50">
        <v>5.0074429484729279</v>
      </c>
      <c r="AE23" s="50">
        <v>0</v>
      </c>
      <c r="AF23" s="50">
        <v>2.8207989600421017</v>
      </c>
      <c r="AG23" s="50">
        <v>3.658628688089149</v>
      </c>
      <c r="AH23" s="50">
        <v>5.883898299074855</v>
      </c>
      <c r="AI23" s="50">
        <v>3.1215762782796941</v>
      </c>
      <c r="AJ23" s="50">
        <v>1.4396972904265495</v>
      </c>
      <c r="AK23" s="157">
        <v>0</v>
      </c>
      <c r="AL23" s="157">
        <v>0</v>
      </c>
      <c r="AM23" s="290">
        <v>1033.8131163653418</v>
      </c>
      <c r="AN23" s="157" t="s">
        <v>88</v>
      </c>
      <c r="AO23" s="157" t="s">
        <v>88</v>
      </c>
      <c r="AP23" s="157" t="s">
        <v>88</v>
      </c>
      <c r="AQ23" s="50">
        <f>AM23/E23/D23/1000</f>
        <v>0.48365525911828861</v>
      </c>
      <c r="AR23" s="157" t="s">
        <v>88</v>
      </c>
      <c r="AS23" s="157" t="s">
        <v>88</v>
      </c>
      <c r="AT23" s="163" t="s">
        <v>88</v>
      </c>
      <c r="AU23" s="76">
        <f>IF(AC23="NA","NA",AC23*'Read me'!$U$30)</f>
        <v>0</v>
      </c>
      <c r="AV23" s="50">
        <f>IF(AD23="NA","NA",AD23*'Read me'!$U$31)</f>
        <v>10.450315718552197</v>
      </c>
      <c r="AW23" s="50">
        <f>IF(AE23="NA","NA",AE23*'Read me'!$U$21)</f>
        <v>0</v>
      </c>
      <c r="AX23" s="50">
        <f>IF(AF23="NA","NA",AF23*'Read me'!$U$22)</f>
        <v>3.0088522240449085</v>
      </c>
      <c r="AY23" s="50">
        <f>IF(AG23="NA","NA",AG23*'Read me'!$U$23)</f>
        <v>5.5373839603511446</v>
      </c>
      <c r="AZ23" s="50">
        <f>IF(AH23="NA","NA",AH23*'Read me'!$U$24)</f>
        <v>10.697996907408829</v>
      </c>
      <c r="BA23" s="50">
        <f>IF(AI23="NA","NA",AI23*'Read me'!$U$25)</f>
        <v>6.3655673125703558</v>
      </c>
      <c r="BB23" s="50">
        <f>IF(AJ23="NA","NA",AJ23*'Read me'!$U$26)</f>
        <v>3.177262985768937</v>
      </c>
      <c r="BC23" s="50">
        <f>IF(AK23="NA","NA",AK23*'Read me'!$U$27)</f>
        <v>0</v>
      </c>
      <c r="BD23" s="50">
        <f>IF(AL23="NA","NA",AL23*'Read me'!$U$28)</f>
        <v>0</v>
      </c>
      <c r="BE23" s="76">
        <f t="shared" si="17"/>
        <v>28.787063390144173</v>
      </c>
      <c r="BF23" s="50">
        <f t="shared" si="51"/>
        <v>19.24423309180488</v>
      </c>
      <c r="BG23" s="50">
        <f t="shared" si="96"/>
        <v>9.5428302983392932</v>
      </c>
      <c r="BH23" s="50">
        <f t="shared" si="18"/>
        <v>39.237379108696366</v>
      </c>
      <c r="BI23" s="76">
        <f>IF(Y23="NA","NA",Feedstock!$F$13-Y23)</f>
        <v>17.521098566466861</v>
      </c>
      <c r="BJ23" s="50">
        <f t="shared" si="0"/>
        <v>44.041559427889005</v>
      </c>
      <c r="BK23" s="228">
        <f t="shared" si="48"/>
        <v>0.38925957009899015</v>
      </c>
      <c r="BL23" s="50">
        <f t="shared" si="2"/>
        <v>4.0135555254499735</v>
      </c>
      <c r="BM23" s="76">
        <f t="shared" ref="BM23:BO24" si="110">IF(AX23="NA","NA",AX23/$BE23)</f>
        <v>0.10452098511288405</v>
      </c>
      <c r="BN23" s="50">
        <f t="shared" si="110"/>
        <v>0.19235668068341347</v>
      </c>
      <c r="BO23" s="50">
        <f t="shared" si="110"/>
        <v>0.37162515545338681</v>
      </c>
      <c r="BP23" s="50">
        <f t="shared" si="109"/>
        <v>0.22112596989485683</v>
      </c>
      <c r="BQ23" s="50">
        <f t="shared" si="109"/>
        <v>0.1103712088554589</v>
      </c>
      <c r="BR23" s="50">
        <f t="shared" si="8"/>
        <v>0.6685028212496843</v>
      </c>
      <c r="BS23" s="50">
        <f t="shared" si="9"/>
        <v>0.33149717875031576</v>
      </c>
      <c r="BT23" s="76">
        <f t="shared" si="56"/>
        <v>0</v>
      </c>
      <c r="BU23" s="50">
        <f t="shared" si="57"/>
        <v>1.222259148368678</v>
      </c>
      <c r="BV23" s="50">
        <f t="shared" si="58"/>
        <v>0</v>
      </c>
      <c r="BW23" s="50">
        <f t="shared" si="59"/>
        <v>0.35191254082396589</v>
      </c>
      <c r="BX23" s="50">
        <f t="shared" si="60"/>
        <v>0.64764724682469521</v>
      </c>
      <c r="BY23" s="50">
        <f t="shared" si="61"/>
        <v>1.2512277084688688</v>
      </c>
      <c r="BZ23" s="50">
        <f t="shared" si="62"/>
        <v>0.74451079679185439</v>
      </c>
      <c r="CA23" s="50">
        <f t="shared" si="63"/>
        <v>0.37160970593788734</v>
      </c>
      <c r="CB23" s="50">
        <f t="shared" si="64"/>
        <v>0</v>
      </c>
      <c r="CC23" s="50">
        <f t="shared" si="65"/>
        <v>0</v>
      </c>
      <c r="CD23" s="76">
        <f t="shared" si="66"/>
        <v>3.3669079988472714</v>
      </c>
      <c r="CE23" s="50">
        <f t="shared" si="67"/>
        <v>2.2507874961175296</v>
      </c>
      <c r="CF23" s="50">
        <f t="shared" si="68"/>
        <v>1.1161205027297418</v>
      </c>
      <c r="CG23" s="50">
        <f t="shared" si="69"/>
        <v>4.5891671472159485</v>
      </c>
      <c r="CH23" s="76">
        <f>Feedstock!$F$19/$H22</f>
        <v>1.6687700882568484</v>
      </c>
      <c r="CI23" s="50">
        <f>Feedstock!$F$17/$H22</f>
        <v>0.73087813308065308</v>
      </c>
      <c r="CJ23" s="50">
        <v>0</v>
      </c>
      <c r="CK23" s="50">
        <f>Feedstock!$F$21/H22</f>
        <v>0.19836682999009742</v>
      </c>
      <c r="CL23" s="50">
        <f>Feedstock!$F$23/H22</f>
        <v>7.1162219525650619E-2</v>
      </c>
      <c r="CM23" s="50">
        <f>Feedstock!$F$25/H22</f>
        <v>0</v>
      </c>
      <c r="CN23" s="50">
        <v>0</v>
      </c>
      <c r="CO23" s="50">
        <v>0</v>
      </c>
      <c r="CP23" s="50">
        <v>0</v>
      </c>
      <c r="CQ23" s="50">
        <v>0</v>
      </c>
      <c r="CR23" s="76">
        <f>Feedstock!$F$26/H22</f>
        <v>0.26952904951574808</v>
      </c>
      <c r="CS23" s="50">
        <f>Feedstock!$F$27/H22</f>
        <v>0.26952904951574808</v>
      </c>
      <c r="CT23" s="71">
        <f>Feedstock!$F$28/H22</f>
        <v>0</v>
      </c>
      <c r="CU23" s="76">
        <f t="shared" si="83"/>
        <v>-1.6687700882568484</v>
      </c>
      <c r="CV23" s="50">
        <f t="shared" si="84"/>
        <v>0.49138101528802491</v>
      </c>
      <c r="CW23" s="50">
        <f t="shared" si="85"/>
        <v>0</v>
      </c>
      <c r="CX23" s="50">
        <f t="shared" si="86"/>
        <v>0.15354571083386848</v>
      </c>
      <c r="CY23" s="50">
        <f t="shared" si="87"/>
        <v>0.57648502729904461</v>
      </c>
      <c r="CZ23" s="50">
        <f t="shared" si="88"/>
        <v>1.2512277084688688</v>
      </c>
      <c r="DA23" s="50">
        <f t="shared" si="89"/>
        <v>0.74451079679185439</v>
      </c>
      <c r="DB23" s="50">
        <f t="shared" si="90"/>
        <v>0.37160970593788734</v>
      </c>
      <c r="DC23" s="50">
        <f t="shared" si="91"/>
        <v>0</v>
      </c>
      <c r="DD23" s="50">
        <f t="shared" si="92"/>
        <v>0</v>
      </c>
      <c r="DE23" s="76">
        <f t="shared" si="93"/>
        <v>3.0973789493315236</v>
      </c>
      <c r="DF23" s="50">
        <f t="shared" si="94"/>
        <v>1.9812584466017815</v>
      </c>
      <c r="DG23" s="71">
        <f t="shared" si="95"/>
        <v>1.1161205027297418</v>
      </c>
      <c r="DH23" s="159">
        <f>CU23/$K22</f>
        <v>-0.14154741074161786</v>
      </c>
      <c r="DI23" s="160">
        <f t="shared" si="97"/>
        <v>4.1679624347929899E-2</v>
      </c>
      <c r="DJ23" s="160">
        <f t="shared" si="98"/>
        <v>0</v>
      </c>
      <c r="DK23" s="160">
        <f t="shared" si="99"/>
        <v>1.3023961750008356E-2</v>
      </c>
      <c r="DL23" s="160">
        <f t="shared" si="100"/>
        <v>4.8898265566785018E-2</v>
      </c>
      <c r="DM23" s="160">
        <f t="shared" si="101"/>
        <v>0.10613088263520978</v>
      </c>
      <c r="DN23" s="160">
        <f t="shared" si="102"/>
        <v>6.3150446125952914E-2</v>
      </c>
      <c r="DO23" s="160">
        <f t="shared" si="103"/>
        <v>3.1520454526427245E-2</v>
      </c>
      <c r="DP23" s="160">
        <f t="shared" si="104"/>
        <v>0</v>
      </c>
      <c r="DQ23" s="160">
        <f t="shared" si="105"/>
        <v>0</v>
      </c>
      <c r="DR23" s="159">
        <f t="shared" si="106"/>
        <v>0.26272401060438333</v>
      </c>
      <c r="DS23" s="160">
        <f t="shared" si="107"/>
        <v>0.16805310995200312</v>
      </c>
      <c r="DT23" s="160">
        <f t="shared" si="108"/>
        <v>9.4670900652380166E-2</v>
      </c>
      <c r="DU23" s="160">
        <f t="shared" si="19"/>
        <v>0.16285622421069537</v>
      </c>
      <c r="DV23" s="248">
        <f>IF(H23="NA","NA",Feedstock!$F$8/LHLO!H23)</f>
        <v>8.7977318238078599</v>
      </c>
      <c r="DW23" s="107" t="str">
        <f t="shared" si="10"/>
        <v>NA</v>
      </c>
      <c r="DX23" s="107" t="str">
        <f t="shared" si="37"/>
        <v>NA</v>
      </c>
      <c r="DY23" s="255" t="str">
        <f t="shared" si="40"/>
        <v>NA</v>
      </c>
      <c r="DZ23" s="256" t="str">
        <f t="shared" si="12"/>
        <v>NA</v>
      </c>
    </row>
    <row r="24" spans="1:130" s="62" customFormat="1">
      <c r="A24" s="158"/>
      <c r="B24" s="58">
        <v>2</v>
      </c>
      <c r="C24" s="63">
        <v>27.854166666664241</v>
      </c>
      <c r="D24" s="64">
        <f t="shared" si="82"/>
        <v>3.2916666666642413</v>
      </c>
      <c r="E24" s="162">
        <v>0.54</v>
      </c>
      <c r="F24" s="157">
        <v>0</v>
      </c>
      <c r="G24" s="65" t="s">
        <v>88</v>
      </c>
      <c r="H24" s="162" t="s">
        <v>88</v>
      </c>
      <c r="I24" s="157" t="s">
        <v>88</v>
      </c>
      <c r="J24" s="157" t="s">
        <v>88</v>
      </c>
      <c r="K24" s="157" t="s">
        <v>88</v>
      </c>
      <c r="L24" s="157" t="s">
        <v>88</v>
      </c>
      <c r="M24" s="162">
        <v>5.56</v>
      </c>
      <c r="N24" s="157" t="s">
        <v>88</v>
      </c>
      <c r="O24" s="157" t="s">
        <v>88</v>
      </c>
      <c r="P24" s="157" t="s">
        <v>88</v>
      </c>
      <c r="Q24" s="157" t="s">
        <v>88</v>
      </c>
      <c r="R24" s="157" t="s">
        <v>88</v>
      </c>
      <c r="S24" s="159">
        <f t="shared" si="49"/>
        <v>-6.8676716917922973E-2</v>
      </c>
      <c r="T24" s="157" t="s">
        <v>88</v>
      </c>
      <c r="U24" s="71" t="str">
        <f t="shared" si="15"/>
        <v>NA</v>
      </c>
      <c r="V24" s="70">
        <v>12.57</v>
      </c>
      <c r="W24" s="66">
        <v>46.154845279611223</v>
      </c>
      <c r="X24" s="66">
        <v>35.482433639796007</v>
      </c>
      <c r="Y24" s="66">
        <v>86.614113488372098</v>
      </c>
      <c r="Z24" s="66">
        <v>43.409525581395357</v>
      </c>
      <c r="AA24" s="66">
        <f t="shared" si="16"/>
        <v>43.204587906976741</v>
      </c>
      <c r="AB24" s="76">
        <v>0</v>
      </c>
      <c r="AC24" s="50">
        <v>0</v>
      </c>
      <c r="AD24" s="50">
        <v>4.6830352107248832</v>
      </c>
      <c r="AE24" s="50">
        <v>0</v>
      </c>
      <c r="AF24" s="50">
        <v>3.2886662720193294</v>
      </c>
      <c r="AG24" s="50">
        <v>2.446949080994905</v>
      </c>
      <c r="AH24" s="50">
        <v>6.4264351679193252</v>
      </c>
      <c r="AI24" s="50">
        <v>3.1599273989521031</v>
      </c>
      <c r="AJ24" s="50">
        <v>0.98604625710263316</v>
      </c>
      <c r="AK24" s="157">
        <v>0</v>
      </c>
      <c r="AL24" s="157">
        <v>0</v>
      </c>
      <c r="AM24" s="290">
        <v>1019.6512928534879</v>
      </c>
      <c r="AN24" s="157" t="s">
        <v>88</v>
      </c>
      <c r="AO24" s="157" t="s">
        <v>88</v>
      </c>
      <c r="AP24" s="157" t="s">
        <v>88</v>
      </c>
      <c r="AQ24" s="50">
        <f>AM24/E24/D24/1000</f>
        <v>0.57364348402488841</v>
      </c>
      <c r="AR24" s="157" t="s">
        <v>88</v>
      </c>
      <c r="AS24" s="157" t="s">
        <v>88</v>
      </c>
      <c r="AT24" s="163" t="s">
        <v>88</v>
      </c>
      <c r="AU24" s="76">
        <f>IF(AC24="NA","NA",AC24*'Read me'!$U$30)</f>
        <v>0</v>
      </c>
      <c r="AV24" s="50">
        <f>IF(AD24="NA","NA",AD24*'Read me'!$U$31)</f>
        <v>9.7732908745562774</v>
      </c>
      <c r="AW24" s="50">
        <f>IF(AE24="NA","NA",AE24*'Read me'!$U$21)</f>
        <v>0</v>
      </c>
      <c r="AX24" s="50">
        <f>IF(AF24="NA","NA",AF24*'Read me'!$U$22)</f>
        <v>3.5079106901539512</v>
      </c>
      <c r="AY24" s="50">
        <f>IF(AG24="NA","NA",AG24*'Read me'!$U$23)</f>
        <v>3.7034905009652621</v>
      </c>
      <c r="AZ24" s="50">
        <f>IF(AH24="NA","NA",AH24*'Read me'!$U$24)</f>
        <v>11.684427578035137</v>
      </c>
      <c r="BA24" s="50">
        <f>IF(AI24="NA","NA",AI24*'Read me'!$U$25)</f>
        <v>6.4437735194317387</v>
      </c>
      <c r="BB24" s="50">
        <f>IF(AJ24="NA","NA",AJ24*'Read me'!$U$26)</f>
        <v>2.1761020846402936</v>
      </c>
      <c r="BC24" s="50">
        <f>IF(AK24="NA","NA",AK24*'Read me'!$U$27)</f>
        <v>0</v>
      </c>
      <c r="BD24" s="50">
        <f>IF(AL24="NA","NA",AL24*'Read me'!$U$28)</f>
        <v>0</v>
      </c>
      <c r="BE24" s="76">
        <f t="shared" si="17"/>
        <v>27.515704373226381</v>
      </c>
      <c r="BF24" s="50">
        <f t="shared" si="38"/>
        <v>18.895828769154349</v>
      </c>
      <c r="BG24" s="50">
        <f t="shared" si="96"/>
        <v>8.6198756040720319</v>
      </c>
      <c r="BH24" s="50">
        <f t="shared" si="18"/>
        <v>37.288995247782658</v>
      </c>
      <c r="BI24" s="76">
        <f>IF(Y24="NA","NA",Feedstock!$F$13-Y24)</f>
        <v>14.185923614680135</v>
      </c>
      <c r="BJ24" s="50">
        <f t="shared" si="0"/>
        <v>49.32511824058944</v>
      </c>
      <c r="BK24" s="229">
        <f>IF(BH24="NA","NA",BH24/I23)</f>
        <v>0.36993037224441205</v>
      </c>
      <c r="BL24" s="50">
        <f t="shared" si="2"/>
        <v>6.1205303336126988</v>
      </c>
      <c r="BM24" s="76">
        <f t="shared" si="110"/>
        <v>0.12748758463792972</v>
      </c>
      <c r="BN24" s="50">
        <f t="shared" si="110"/>
        <v>0.13459551864385022</v>
      </c>
      <c r="BO24" s="50">
        <f t="shared" si="110"/>
        <v>0.42464577390228259</v>
      </c>
      <c r="BP24" s="50">
        <f t="shared" si="109"/>
        <v>0.23418530131112059</v>
      </c>
      <c r="BQ24" s="50">
        <f t="shared" si="109"/>
        <v>7.908582150481698E-2</v>
      </c>
      <c r="BR24" s="50">
        <f t="shared" si="8"/>
        <v>0.68672887718406239</v>
      </c>
      <c r="BS24" s="50">
        <f t="shared" si="9"/>
        <v>0.31327112281593755</v>
      </c>
      <c r="BT24" s="76">
        <f t="shared" si="56"/>
        <v>0</v>
      </c>
      <c r="BU24" s="50">
        <f t="shared" si="57"/>
        <v>1.2371254271599339</v>
      </c>
      <c r="BV24" s="50">
        <f t="shared" si="58"/>
        <v>0</v>
      </c>
      <c r="BW24" s="50">
        <f t="shared" si="59"/>
        <v>0.44403932786791595</v>
      </c>
      <c r="BX24" s="50">
        <f t="shared" si="60"/>
        <v>0.46879626594531532</v>
      </c>
      <c r="BY24" s="50">
        <f t="shared" si="61"/>
        <v>1.4790414655751578</v>
      </c>
      <c r="BZ24" s="50">
        <f t="shared" si="62"/>
        <v>0.81566753410588433</v>
      </c>
      <c r="CA24" s="50">
        <f t="shared" si="63"/>
        <v>0.27545596008125278</v>
      </c>
      <c r="CB24" s="50">
        <f t="shared" si="64"/>
        <v>0</v>
      </c>
      <c r="CC24" s="50">
        <f t="shared" si="65"/>
        <v>0</v>
      </c>
      <c r="CD24" s="76">
        <f t="shared" si="66"/>
        <v>3.483000553575526</v>
      </c>
      <c r="CE24" s="50">
        <f t="shared" si="67"/>
        <v>2.3918770593883889</v>
      </c>
      <c r="CF24" s="50">
        <f t="shared" si="68"/>
        <v>1.0911234941871371</v>
      </c>
      <c r="CG24" s="50">
        <f t="shared" si="69"/>
        <v>4.7201259807354603</v>
      </c>
      <c r="CH24" s="76">
        <f>Feedstock!$F$19/$H23</f>
        <v>1.8060739562793122</v>
      </c>
      <c r="CI24" s="50">
        <f>Feedstock!$F$17/$H23</f>
        <v>0.79101367567647962</v>
      </c>
      <c r="CJ24" s="50">
        <v>0</v>
      </c>
      <c r="CK24" s="50">
        <f>Feedstock!$F$21/H23</f>
        <v>0.21468815144513706</v>
      </c>
      <c r="CL24" s="50">
        <f>Feedstock!$F$23/H23</f>
        <v>7.7017338853767242E-2</v>
      </c>
      <c r="CM24" s="50">
        <f>Feedstock!$F$25/H23</f>
        <v>0</v>
      </c>
      <c r="CN24" s="50">
        <v>0</v>
      </c>
      <c r="CO24" s="50">
        <v>0</v>
      </c>
      <c r="CP24" s="50">
        <v>0</v>
      </c>
      <c r="CQ24" s="50">
        <v>0</v>
      </c>
      <c r="CR24" s="76">
        <f>Feedstock!$F$26/H23</f>
        <v>0.2917054902989043</v>
      </c>
      <c r="CS24" s="50">
        <f>Feedstock!$F$27/H23</f>
        <v>0.2917054902989043</v>
      </c>
      <c r="CT24" s="71">
        <f>Feedstock!$F$28/H23</f>
        <v>0</v>
      </c>
      <c r="CU24" s="76">
        <f t="shared" si="83"/>
        <v>-1.8060739562793122</v>
      </c>
      <c r="CV24" s="50">
        <f t="shared" si="84"/>
        <v>0.44611175148345428</v>
      </c>
      <c r="CW24" s="50">
        <f t="shared" si="85"/>
        <v>0</v>
      </c>
      <c r="CX24" s="50">
        <f t="shared" si="86"/>
        <v>0.22935117642277889</v>
      </c>
      <c r="CY24" s="50">
        <f t="shared" si="87"/>
        <v>0.39177892709154805</v>
      </c>
      <c r="CZ24" s="50">
        <f t="shared" si="88"/>
        <v>1.4790414655751578</v>
      </c>
      <c r="DA24" s="50">
        <f t="shared" si="89"/>
        <v>0.81566753410588433</v>
      </c>
      <c r="DB24" s="50">
        <f t="shared" si="90"/>
        <v>0.27545596008125278</v>
      </c>
      <c r="DC24" s="50">
        <f t="shared" si="91"/>
        <v>0</v>
      </c>
      <c r="DD24" s="50">
        <f t="shared" si="92"/>
        <v>0</v>
      </c>
      <c r="DE24" s="76">
        <f t="shared" si="93"/>
        <v>3.1912950632766215</v>
      </c>
      <c r="DF24" s="50">
        <f t="shared" si="94"/>
        <v>2.1001715690894844</v>
      </c>
      <c r="DG24" s="71">
        <f t="shared" si="95"/>
        <v>1.0911234941871371</v>
      </c>
      <c r="DH24" s="159">
        <f t="shared" si="39"/>
        <v>-0.14154741074161784</v>
      </c>
      <c r="DI24" s="160">
        <f t="shared" si="97"/>
        <v>3.4963110510700161E-2</v>
      </c>
      <c r="DJ24" s="160">
        <f t="shared" si="98"/>
        <v>0</v>
      </c>
      <c r="DK24" s="160">
        <f t="shared" si="99"/>
        <v>1.7974936773944444E-2</v>
      </c>
      <c r="DL24" s="160">
        <f t="shared" si="100"/>
        <v>3.0704884769603227E-2</v>
      </c>
      <c r="DM24" s="160">
        <f t="shared" si="101"/>
        <v>0.11591689759091697</v>
      </c>
      <c r="DN24" s="160">
        <f t="shared" si="102"/>
        <v>6.3926301067171135E-2</v>
      </c>
      <c r="DO24" s="160">
        <f t="shared" si="103"/>
        <v>2.1588306385399145E-2</v>
      </c>
      <c r="DP24" s="160">
        <f t="shared" si="104"/>
        <v>0</v>
      </c>
      <c r="DQ24" s="160">
        <f t="shared" si="105"/>
        <v>0</v>
      </c>
      <c r="DR24" s="159">
        <f t="shared" si="106"/>
        <v>0.25011132658703489</v>
      </c>
      <c r="DS24" s="160">
        <f t="shared" si="107"/>
        <v>0.16459671913446461</v>
      </c>
      <c r="DT24" s="160">
        <f t="shared" si="108"/>
        <v>8.5514607452570279E-2</v>
      </c>
      <c r="DU24" s="160">
        <f t="shared" si="19"/>
        <v>0.14352702635611725</v>
      </c>
      <c r="DV24" s="248" t="str">
        <f>IF(H24="NA","NA",Feedstock!$F$8/LHLO!H24)</f>
        <v>NA</v>
      </c>
      <c r="DW24" s="107">
        <f t="shared" si="10"/>
        <v>5.8423854784361051</v>
      </c>
      <c r="DX24" s="107">
        <f t="shared" si="37"/>
        <v>4.4914472961800191</v>
      </c>
      <c r="DY24" s="255">
        <f t="shared" si="40"/>
        <v>0.33592139480475924</v>
      </c>
      <c r="DZ24" s="256">
        <f t="shared" si="12"/>
        <v>0.44294049556108722</v>
      </c>
    </row>
    <row r="25" spans="1:130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8"/>
      <c r="P25" s="128"/>
      <c r="Q25" s="128"/>
      <c r="R25" s="127"/>
      <c r="S25" s="204"/>
      <c r="T25" s="133"/>
      <c r="U25" s="134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9"/>
      <c r="AS25" s="129"/>
      <c r="AT25" s="129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225"/>
      <c r="BF25" s="127"/>
      <c r="BG25" s="127"/>
      <c r="BH25" s="127"/>
      <c r="BI25" s="225"/>
      <c r="BJ25" s="128"/>
      <c r="BK25" s="234"/>
      <c r="BL25" s="128"/>
      <c r="BM25" s="225"/>
      <c r="BN25" s="128"/>
      <c r="BO25" s="128"/>
      <c r="BP25" s="128"/>
      <c r="BQ25" s="128"/>
      <c r="BR25" s="128"/>
      <c r="BS25" s="205"/>
      <c r="BT25" s="129"/>
      <c r="BU25" s="129"/>
      <c r="BV25" s="129"/>
      <c r="BW25" s="129"/>
      <c r="BX25" s="129"/>
      <c r="BY25" s="129"/>
      <c r="BZ25" s="129"/>
      <c r="CA25" s="129"/>
      <c r="CB25" s="130"/>
      <c r="CC25" s="131"/>
      <c r="CD25" s="130"/>
      <c r="CE25" s="131"/>
      <c r="CF25" s="131"/>
      <c r="CG25" s="131"/>
      <c r="CH25" s="130"/>
      <c r="CI25" s="131"/>
      <c r="CJ25" s="131"/>
      <c r="CK25" s="131"/>
      <c r="CL25" s="131"/>
      <c r="CM25" s="131"/>
      <c r="CN25" s="132"/>
      <c r="CO25" s="130"/>
      <c r="CP25" s="131"/>
      <c r="CQ25" s="131"/>
      <c r="CR25" s="130"/>
      <c r="CS25" s="131"/>
      <c r="CT25" s="131"/>
      <c r="CU25" s="131"/>
      <c r="CV25" s="131"/>
      <c r="CW25" s="131"/>
      <c r="CX25" s="131"/>
      <c r="CY25" s="131"/>
      <c r="CZ25" s="131"/>
      <c r="DA25" s="132"/>
      <c r="DB25" s="129"/>
      <c r="DC25" s="129"/>
      <c r="DD25" s="129"/>
      <c r="DE25" s="225"/>
      <c r="DF25" s="127"/>
      <c r="DG25" s="127"/>
      <c r="DH25" s="299"/>
      <c r="DI25" s="299"/>
      <c r="DJ25" s="299"/>
      <c r="DK25" s="299"/>
      <c r="DL25" s="299"/>
      <c r="DM25" s="299"/>
      <c r="DN25" s="300"/>
      <c r="DO25" s="299"/>
      <c r="DP25" s="299"/>
      <c r="DQ25" s="299"/>
      <c r="DR25" s="305"/>
      <c r="DS25" s="207"/>
      <c r="DT25" s="133"/>
      <c r="DU25" s="299"/>
      <c r="DV25" s="225"/>
      <c r="DW25" s="127"/>
      <c r="DX25" s="127"/>
      <c r="DY25" s="127"/>
      <c r="DZ25" s="127"/>
    </row>
    <row r="26" spans="1:130">
      <c r="A26" s="222" t="s">
        <v>241</v>
      </c>
      <c r="B26" s="223"/>
      <c r="C26" s="189">
        <f>IF(C5="NA"," ",IF(C16="NA"," ",AVERAGE(C5,C16)))</f>
        <v>0</v>
      </c>
      <c r="D26" s="190">
        <f t="shared" ref="D26:I26" si="111">IF(D5="NA"," ",IF(D16="NA"," ",AVERAGE(D5,D16)))</f>
        <v>3.5</v>
      </c>
      <c r="E26" s="224">
        <f t="shared" si="111"/>
        <v>0.6</v>
      </c>
      <c r="F26" s="203">
        <f t="shared" si="111"/>
        <v>0.25</v>
      </c>
      <c r="G26" s="190">
        <f t="shared" si="111"/>
        <v>7.0588235294165982E-2</v>
      </c>
      <c r="H26" s="224">
        <f>IF(H5="NA"," ",IF(H16="NA"," ",AVERAGE(H5,H16)))</f>
        <v>8.4999999999941789</v>
      </c>
      <c r="I26" s="224">
        <f t="shared" si="111"/>
        <v>100.80003710305223</v>
      </c>
      <c r="J26" s="224">
        <f t="shared" ref="J26:R26" si="112">IF(J5="NA"," ",IF(J16="NA"," ",AVERAGE(J5,J16)))</f>
        <v>63.695948739865756</v>
      </c>
      <c r="K26" s="224">
        <f t="shared" si="112"/>
        <v>11.858827894484856</v>
      </c>
      <c r="L26" s="190">
        <f t="shared" si="112"/>
        <v>7.4936410282246326</v>
      </c>
      <c r="M26" s="224">
        <f>IF(M5="NA"," ",IF(M16="NA"," ",AVERAGE(M5,M16)))</f>
        <v>5.5549999999999997</v>
      </c>
      <c r="N26" s="224">
        <f t="shared" si="112"/>
        <v>12</v>
      </c>
      <c r="O26" s="224">
        <f t="shared" si="112"/>
        <v>2</v>
      </c>
      <c r="P26" s="224">
        <f t="shared" si="112"/>
        <v>0</v>
      </c>
      <c r="Q26" s="224">
        <f t="shared" si="112"/>
        <v>2</v>
      </c>
      <c r="R26" s="195">
        <f t="shared" si="112"/>
        <v>5.9450000000000003</v>
      </c>
      <c r="S26" s="189">
        <f t="shared" ref="S26:U26" si="113">IF(S5="NA","NA",IF(S16="NA","NA",AVERAGE(S5,S16)))</f>
        <v>-6.643725495726735E-2</v>
      </c>
      <c r="T26" s="224">
        <f t="shared" si="113"/>
        <v>11.428571428571429</v>
      </c>
      <c r="U26" s="224">
        <f t="shared" si="113"/>
        <v>8.6040630823155233</v>
      </c>
      <c r="V26" s="242">
        <f>IF(V5="NA"," ",IF(V16="NA"," ",AVERAGE(V5,V16)))</f>
        <v>7.5294999999999996</v>
      </c>
      <c r="W26" s="224">
        <f>IF(W5="NA","NA",IF(W16="NA","NA",AVERAGE(W5,W16)))</f>
        <v>14.18542060038645</v>
      </c>
      <c r="X26" s="224">
        <f t="shared" ref="X26:CI26" si="114">IF(X5="NA","NA",IF(X16="NA","NA",AVERAGE(X5,X16)))</f>
        <v>10.887801422581827</v>
      </c>
      <c r="Y26" s="224">
        <f t="shared" si="114"/>
        <v>22.585333517298473</v>
      </c>
      <c r="Z26" s="224">
        <f t="shared" si="114"/>
        <v>12.005923010589495</v>
      </c>
      <c r="AA26" s="190">
        <f t="shared" si="114"/>
        <v>10.579410506708978</v>
      </c>
      <c r="AB26" s="224">
        <f t="shared" si="114"/>
        <v>0</v>
      </c>
      <c r="AC26" s="224">
        <f t="shared" si="114"/>
        <v>4.4890457601712512</v>
      </c>
      <c r="AD26" s="224">
        <f t="shared" si="114"/>
        <v>1.039495373243724</v>
      </c>
      <c r="AE26" s="224">
        <f t="shared" si="114"/>
        <v>0</v>
      </c>
      <c r="AF26" s="224">
        <f t="shared" si="114"/>
        <v>2.0633959214028605</v>
      </c>
      <c r="AG26" s="224">
        <f t="shared" si="114"/>
        <v>0.43885499437997588</v>
      </c>
      <c r="AH26" s="224">
        <f t="shared" si="114"/>
        <v>1.74089973219353</v>
      </c>
      <c r="AI26" s="224">
        <f t="shared" si="114"/>
        <v>0</v>
      </c>
      <c r="AJ26" s="224">
        <f t="shared" si="114"/>
        <v>0.57490327622668547</v>
      </c>
      <c r="AK26" s="224">
        <f t="shared" si="114"/>
        <v>0</v>
      </c>
      <c r="AL26" s="224">
        <f t="shared" si="114"/>
        <v>0</v>
      </c>
      <c r="AM26" s="289">
        <f t="shared" si="114"/>
        <v>575.91415614872926</v>
      </c>
      <c r="AN26" s="224" t="str">
        <f t="shared" si="114"/>
        <v>NA</v>
      </c>
      <c r="AO26" s="224" t="str">
        <f t="shared" si="114"/>
        <v>NA</v>
      </c>
      <c r="AP26" s="224" t="str">
        <f t="shared" si="114"/>
        <v>NA</v>
      </c>
      <c r="AQ26" s="224">
        <f t="shared" si="114"/>
        <v>0.2742448362612997</v>
      </c>
      <c r="AR26" s="224" t="str">
        <f t="shared" si="114"/>
        <v>NA</v>
      </c>
      <c r="AS26" s="224" t="str">
        <f t="shared" si="114"/>
        <v>NA</v>
      </c>
      <c r="AT26" s="224" t="str">
        <f t="shared" si="114"/>
        <v>NA</v>
      </c>
      <c r="AU26" s="189">
        <f t="shared" si="114"/>
        <v>4.7883154775160008</v>
      </c>
      <c r="AV26" s="224">
        <f t="shared" si="114"/>
        <v>2.169381648508641</v>
      </c>
      <c r="AW26" s="224">
        <f t="shared" si="114"/>
        <v>0</v>
      </c>
      <c r="AX26" s="224">
        <f t="shared" si="114"/>
        <v>2.2009556494963847</v>
      </c>
      <c r="AY26" s="224">
        <f t="shared" si="114"/>
        <v>0.66421296446699052</v>
      </c>
      <c r="AZ26" s="224">
        <f t="shared" si="114"/>
        <v>3.1652722403518729</v>
      </c>
      <c r="BA26" s="224">
        <f t="shared" si="114"/>
        <v>0</v>
      </c>
      <c r="BB26" s="224">
        <f t="shared" si="114"/>
        <v>1.2687520578795817</v>
      </c>
      <c r="BC26" s="224">
        <f t="shared" si="114"/>
        <v>0</v>
      </c>
      <c r="BD26" s="224">
        <f t="shared" si="114"/>
        <v>0</v>
      </c>
      <c r="BE26" s="189">
        <f t="shared" si="114"/>
        <v>7.2991929121948296</v>
      </c>
      <c r="BF26" s="224">
        <f t="shared" si="114"/>
        <v>6.0304408543152483</v>
      </c>
      <c r="BG26" s="224">
        <f t="shared" si="114"/>
        <v>1.2687520578795817</v>
      </c>
      <c r="BH26" s="224">
        <f t="shared" si="114"/>
        <v>14.256890038219471</v>
      </c>
      <c r="BI26" s="189">
        <f t="shared" si="114"/>
        <v>78.214703585753767</v>
      </c>
      <c r="BJ26" s="195">
        <f t="shared" si="114"/>
        <v>8.3284434790790023</v>
      </c>
      <c r="BK26" s="227">
        <f t="shared" si="114"/>
        <v>0.14143734911172737</v>
      </c>
      <c r="BL26" s="241">
        <f t="shared" si="114"/>
        <v>-2.2509670276299776</v>
      </c>
      <c r="BM26" s="189">
        <f t="shared" si="114"/>
        <v>0.32191460675816219</v>
      </c>
      <c r="BN26" s="195">
        <f t="shared" si="114"/>
        <v>9.1668572837693529E-2</v>
      </c>
      <c r="BO26" s="195">
        <f t="shared" si="114"/>
        <v>0.41354322875273192</v>
      </c>
      <c r="BP26" s="195">
        <f t="shared" si="114"/>
        <v>0</v>
      </c>
      <c r="BQ26" s="195">
        <f t="shared" si="114"/>
        <v>0.17287359165141231</v>
      </c>
      <c r="BR26" s="195">
        <f t="shared" si="114"/>
        <v>0.82712640834858764</v>
      </c>
      <c r="BS26" s="195">
        <f t="shared" si="114"/>
        <v>0.17287359165141231</v>
      </c>
      <c r="BT26" s="198">
        <f t="shared" si="114"/>
        <v>0.57003755684714286</v>
      </c>
      <c r="BU26" s="203">
        <f t="shared" si="114"/>
        <v>0.25825972006055248</v>
      </c>
      <c r="BV26" s="203">
        <f t="shared" si="114"/>
        <v>0</v>
      </c>
      <c r="BW26" s="203">
        <f t="shared" si="114"/>
        <v>0.26201852970195055</v>
      </c>
      <c r="BX26" s="203">
        <f t="shared" si="114"/>
        <v>7.9072971960356009E-2</v>
      </c>
      <c r="BY26" s="203">
        <f t="shared" si="114"/>
        <v>0.37681812385141344</v>
      </c>
      <c r="BZ26" s="203">
        <f t="shared" si="114"/>
        <v>0</v>
      </c>
      <c r="CA26" s="203">
        <f t="shared" si="114"/>
        <v>0.15104191165233116</v>
      </c>
      <c r="CB26" s="203">
        <f t="shared" si="114"/>
        <v>0</v>
      </c>
      <c r="CC26" s="203">
        <f t="shared" si="114"/>
        <v>0</v>
      </c>
      <c r="CD26" s="198">
        <f t="shared" si="114"/>
        <v>0.86895153716605122</v>
      </c>
      <c r="CE26" s="203">
        <f t="shared" si="114"/>
        <v>0.71790962551372006</v>
      </c>
      <c r="CF26" s="203">
        <f t="shared" si="114"/>
        <v>0.15104191165233116</v>
      </c>
      <c r="CG26" s="203">
        <f t="shared" si="114"/>
        <v>1.6972488140737467</v>
      </c>
      <c r="CH26" s="198">
        <f t="shared" si="114"/>
        <v>1.6985695541185779</v>
      </c>
      <c r="CI26" s="199">
        <f t="shared" si="114"/>
        <v>0.7439295283142362</v>
      </c>
      <c r="CJ26" s="199">
        <f t="shared" ref="CJ26:DZ26" si="115">IF(CJ5="NA","NA",IF(CJ16="NA","NA",AVERAGE(CJ5,CJ16)))</f>
        <v>0</v>
      </c>
      <c r="CK26" s="199">
        <f t="shared" si="115"/>
        <v>0.20190909481134917</v>
      </c>
      <c r="CL26" s="199">
        <f t="shared" si="115"/>
        <v>7.2432973445751531E-2</v>
      </c>
      <c r="CM26" s="199">
        <f t="shared" si="115"/>
        <v>0</v>
      </c>
      <c r="CN26" s="199">
        <f t="shared" si="115"/>
        <v>0</v>
      </c>
      <c r="CO26" s="199">
        <f t="shared" si="115"/>
        <v>0</v>
      </c>
      <c r="CP26" s="199">
        <f t="shared" si="115"/>
        <v>0</v>
      </c>
      <c r="CQ26" s="199">
        <f t="shared" si="115"/>
        <v>0</v>
      </c>
      <c r="CR26" s="198">
        <f t="shared" si="115"/>
        <v>0.27434206825710072</v>
      </c>
      <c r="CS26" s="199">
        <f t="shared" si="115"/>
        <v>0.27434206825710072</v>
      </c>
      <c r="CT26" s="199">
        <f t="shared" si="115"/>
        <v>0</v>
      </c>
      <c r="CU26" s="198">
        <f t="shared" si="115"/>
        <v>-1.1285319972714349</v>
      </c>
      <c r="CV26" s="203">
        <f t="shared" si="115"/>
        <v>-0.48566980825368367</v>
      </c>
      <c r="CW26" s="203">
        <f t="shared" si="115"/>
        <v>0</v>
      </c>
      <c r="CX26" s="203">
        <f t="shared" si="115"/>
        <v>6.0109434890601388E-2</v>
      </c>
      <c r="CY26" s="203">
        <f t="shared" si="115"/>
        <v>6.6399985146044782E-3</v>
      </c>
      <c r="CZ26" s="203">
        <f t="shared" si="115"/>
        <v>0.37681812385141344</v>
      </c>
      <c r="DA26" s="203">
        <f t="shared" si="115"/>
        <v>0</v>
      </c>
      <c r="DB26" s="203">
        <f t="shared" si="115"/>
        <v>0.15104191165233116</v>
      </c>
      <c r="DC26" s="203">
        <f t="shared" si="115"/>
        <v>0</v>
      </c>
      <c r="DD26" s="203">
        <f t="shared" si="115"/>
        <v>0</v>
      </c>
      <c r="DE26" s="198">
        <f t="shared" si="115"/>
        <v>0.5946094689089505</v>
      </c>
      <c r="DF26" s="203">
        <f t="shared" si="115"/>
        <v>0.44356755725661928</v>
      </c>
      <c r="DG26" s="203">
        <f t="shared" si="115"/>
        <v>0.15104191165233116</v>
      </c>
      <c r="DH26" s="296">
        <f t="shared" si="115"/>
        <v>-0.18808859697915742</v>
      </c>
      <c r="DI26" s="301">
        <f t="shared" si="115"/>
        <v>-8.0944938247595369E-2</v>
      </c>
      <c r="DJ26" s="301">
        <f t="shared" si="115"/>
        <v>0</v>
      </c>
      <c r="DK26" s="301">
        <f t="shared" si="115"/>
        <v>1.0018235460862994E-2</v>
      </c>
      <c r="DL26" s="301">
        <f t="shared" si="115"/>
        <v>1.1066660117526625E-3</v>
      </c>
      <c r="DM26" s="301">
        <f t="shared" si="115"/>
        <v>6.2802997525008411E-2</v>
      </c>
      <c r="DN26" s="301">
        <f t="shared" si="115"/>
        <v>0</v>
      </c>
      <c r="DO26" s="301">
        <f t="shared" si="115"/>
        <v>2.5173642675993889E-2</v>
      </c>
      <c r="DP26" s="301">
        <f t="shared" si="115"/>
        <v>0</v>
      </c>
      <c r="DQ26" s="301">
        <f t="shared" si="115"/>
        <v>0</v>
      </c>
      <c r="DR26" s="296">
        <f t="shared" si="115"/>
        <v>9.9101541673617954E-2</v>
      </c>
      <c r="DS26" s="301">
        <f t="shared" si="115"/>
        <v>7.3927898997624059E-2</v>
      </c>
      <c r="DT26" s="301">
        <f t="shared" si="115"/>
        <v>2.5173642675993889E-2</v>
      </c>
      <c r="DU26" s="301">
        <f t="shared" si="115"/>
        <v>-0.16993199355313482</v>
      </c>
      <c r="DV26" s="189">
        <f t="shared" si="115"/>
        <v>8.1767154597739395</v>
      </c>
      <c r="DW26" s="224">
        <f t="shared" si="115"/>
        <v>1.6887405476650534</v>
      </c>
      <c r="DX26" s="224">
        <f t="shared" si="115"/>
        <v>1.2961668360216461</v>
      </c>
      <c r="DY26" s="224">
        <f t="shared" si="115"/>
        <v>0.7958993412426445</v>
      </c>
      <c r="DZ26" s="190">
        <f t="shared" si="115"/>
        <v>0.65813205900903982</v>
      </c>
    </row>
    <row r="27" spans="1:130">
      <c r="A27" s="223"/>
      <c r="B27" s="223"/>
      <c r="C27" s="189">
        <f t="shared" ref="C27:I27" si="116">IF(C6="NA"," ",IF(C17="NA"," ",AVERAGE(C6,C17)))</f>
        <v>3.5416666666642413</v>
      </c>
      <c r="D27" s="190">
        <f t="shared" si="116"/>
        <v>3.5416666666642413</v>
      </c>
      <c r="E27" s="224">
        <f t="shared" si="116"/>
        <v>0.6</v>
      </c>
      <c r="F27" s="203">
        <f t="shared" si="116"/>
        <v>0.25</v>
      </c>
      <c r="G27" s="190">
        <f t="shared" si="116"/>
        <v>7.2289156626455325E-2</v>
      </c>
      <c r="H27" s="224">
        <f t="shared" si="116"/>
        <v>8.3000000000058201</v>
      </c>
      <c r="I27" s="224">
        <f t="shared" si="116"/>
        <v>100.80003710305223</v>
      </c>
      <c r="J27" s="224">
        <f t="shared" ref="J27:V27" si="117">IF(J6="NA"," ",IF(J17="NA"," ",AVERAGE(J6,J17)))</f>
        <v>63.695948739865756</v>
      </c>
      <c r="K27" s="224">
        <f t="shared" si="117"/>
        <v>12.144582783491753</v>
      </c>
      <c r="L27" s="190">
        <f t="shared" si="117"/>
        <v>7.6742106915447099</v>
      </c>
      <c r="M27" s="224">
        <f t="shared" si="117"/>
        <v>5.7850000000000001</v>
      </c>
      <c r="N27" s="224">
        <f t="shared" si="117"/>
        <v>9.5</v>
      </c>
      <c r="O27" s="224">
        <f t="shared" si="117"/>
        <v>2</v>
      </c>
      <c r="P27" s="224">
        <f t="shared" si="117"/>
        <v>0</v>
      </c>
      <c r="Q27" s="224">
        <f t="shared" si="117"/>
        <v>2</v>
      </c>
      <c r="R27" s="195">
        <f t="shared" si="117"/>
        <v>5.8849999999999998</v>
      </c>
      <c r="S27" s="189">
        <f t="shared" ref="S27:U27" si="118">IF(S6="NA","NA",IF(S17="NA","NA",AVERAGE(S6,S17)))</f>
        <v>-2.6973725163970168E-2</v>
      </c>
      <c r="T27" s="224">
        <f t="shared" si="118"/>
        <v>8.9411764705943568</v>
      </c>
      <c r="U27" s="224">
        <f t="shared" si="118"/>
        <v>4.8687835416940217</v>
      </c>
      <c r="V27" s="242">
        <f t="shared" si="117"/>
        <v>8.5590000000000011</v>
      </c>
      <c r="W27" s="224" t="str">
        <f t="shared" ref="W27:W34" si="119">IF(W6="NA","NA",IF(W17="NA","NA",AVERAGE(W6,W17)))</f>
        <v>NA</v>
      </c>
      <c r="X27" s="224" t="str">
        <f t="shared" ref="X27:CI27" si="120">IF(X6="NA","NA",IF(X17="NA","NA",AVERAGE(X6,X17)))</f>
        <v>NA</v>
      </c>
      <c r="Y27" s="224" t="str">
        <f t="shared" si="120"/>
        <v>NA</v>
      </c>
      <c r="Z27" s="224" t="str">
        <f t="shared" si="120"/>
        <v>NA</v>
      </c>
      <c r="AA27" s="190" t="str">
        <f t="shared" si="120"/>
        <v>NA</v>
      </c>
      <c r="AB27" s="224">
        <f t="shared" si="120"/>
        <v>0</v>
      </c>
      <c r="AC27" s="224">
        <f t="shared" si="120"/>
        <v>0.23640960836258781</v>
      </c>
      <c r="AD27" s="224">
        <f t="shared" si="120"/>
        <v>3.5943208666485651</v>
      </c>
      <c r="AE27" s="224">
        <f t="shared" si="120"/>
        <v>0</v>
      </c>
      <c r="AF27" s="224">
        <f t="shared" si="120"/>
        <v>0.23244908917078619</v>
      </c>
      <c r="AG27" s="224">
        <f t="shared" si="120"/>
        <v>1.0355487095944544</v>
      </c>
      <c r="AH27" s="224">
        <f t="shared" si="120"/>
        <v>6.7873664651018082</v>
      </c>
      <c r="AI27" s="224">
        <f t="shared" si="120"/>
        <v>0</v>
      </c>
      <c r="AJ27" s="224">
        <f t="shared" si="120"/>
        <v>0.55494917137596245</v>
      </c>
      <c r="AK27" s="224">
        <f t="shared" si="120"/>
        <v>0</v>
      </c>
      <c r="AL27" s="224">
        <f t="shared" si="120"/>
        <v>0</v>
      </c>
      <c r="AM27" s="289">
        <f t="shared" si="120"/>
        <v>1538.9181549548011</v>
      </c>
      <c r="AN27" s="224" t="str">
        <f t="shared" si="120"/>
        <v>NA</v>
      </c>
      <c r="AO27" s="224" t="str">
        <f t="shared" si="120"/>
        <v>NA</v>
      </c>
      <c r="AP27" s="224" t="str">
        <f t="shared" si="120"/>
        <v>NA</v>
      </c>
      <c r="AQ27" s="224" t="str">
        <f t="shared" si="120"/>
        <v>NA</v>
      </c>
      <c r="AR27" s="224" t="str">
        <f t="shared" si="120"/>
        <v>NA</v>
      </c>
      <c r="AS27" s="224" t="str">
        <f t="shared" si="120"/>
        <v>NA</v>
      </c>
      <c r="AT27" s="224" t="str">
        <f t="shared" si="120"/>
        <v>NA</v>
      </c>
      <c r="AU27" s="189">
        <f t="shared" si="120"/>
        <v>0.25217024892009365</v>
      </c>
      <c r="AV27" s="224">
        <f t="shared" si="120"/>
        <v>7.5011913738752654</v>
      </c>
      <c r="AW27" s="224">
        <f t="shared" si="120"/>
        <v>0</v>
      </c>
      <c r="AX27" s="224">
        <f t="shared" si="120"/>
        <v>0.24794569511550527</v>
      </c>
      <c r="AY27" s="224">
        <f t="shared" si="120"/>
        <v>1.567316965872688</v>
      </c>
      <c r="AZ27" s="224">
        <f t="shared" si="120"/>
        <v>12.340666300185106</v>
      </c>
      <c r="BA27" s="224">
        <f t="shared" si="120"/>
        <v>0</v>
      </c>
      <c r="BB27" s="224">
        <f t="shared" si="120"/>
        <v>1.2247154126917792</v>
      </c>
      <c r="BC27" s="224">
        <f t="shared" si="120"/>
        <v>0</v>
      </c>
      <c r="BD27" s="224">
        <f t="shared" si="120"/>
        <v>0</v>
      </c>
      <c r="BE27" s="189">
        <f t="shared" si="120"/>
        <v>15.38064437386508</v>
      </c>
      <c r="BF27" s="224">
        <f t="shared" si="120"/>
        <v>14.1559289611733</v>
      </c>
      <c r="BG27" s="224">
        <f t="shared" si="120"/>
        <v>1.2247154126917792</v>
      </c>
      <c r="BH27" s="224">
        <f t="shared" si="120"/>
        <v>23.134005996660441</v>
      </c>
      <c r="BI27" s="237" t="str">
        <f t="shared" si="120"/>
        <v>NA</v>
      </c>
      <c r="BJ27" s="199" t="str">
        <f t="shared" si="120"/>
        <v>NA</v>
      </c>
      <c r="BK27" s="227">
        <f t="shared" si="120"/>
        <v>0.22950394326749649</v>
      </c>
      <c r="BL27" s="199" t="str">
        <f t="shared" si="120"/>
        <v>NA</v>
      </c>
      <c r="BM27" s="189">
        <f t="shared" si="120"/>
        <v>1.6189758235726149E-2</v>
      </c>
      <c r="BN27" s="195">
        <f t="shared" si="120"/>
        <v>0.10186026792033073</v>
      </c>
      <c r="BO27" s="195">
        <f t="shared" si="120"/>
        <v>0.80233508297392075</v>
      </c>
      <c r="BP27" s="195">
        <f t="shared" si="120"/>
        <v>0</v>
      </c>
      <c r="BQ27" s="195">
        <f t="shared" si="120"/>
        <v>7.9614890870022353E-2</v>
      </c>
      <c r="BR27" s="195">
        <f t="shared" si="120"/>
        <v>0.92038510912997762</v>
      </c>
      <c r="BS27" s="195">
        <f t="shared" si="120"/>
        <v>7.9614890870022353E-2</v>
      </c>
      <c r="BT27" s="198">
        <f t="shared" si="120"/>
        <v>2.9667088108266629E-2</v>
      </c>
      <c r="BU27" s="203">
        <f t="shared" si="120"/>
        <v>0.88249310280945914</v>
      </c>
      <c r="BV27" s="203">
        <f t="shared" si="120"/>
        <v>0</v>
      </c>
      <c r="BW27" s="203">
        <f t="shared" si="120"/>
        <v>2.9170081778314715E-2</v>
      </c>
      <c r="BX27" s="203">
        <f t="shared" si="120"/>
        <v>0.18439023127926604</v>
      </c>
      <c r="BY27" s="203">
        <f t="shared" si="120"/>
        <v>1.4518430941404186</v>
      </c>
      <c r="BZ27" s="203">
        <f t="shared" si="120"/>
        <v>0</v>
      </c>
      <c r="CA27" s="203">
        <f t="shared" si="120"/>
        <v>0.14408416619913153</v>
      </c>
      <c r="CB27" s="203">
        <f t="shared" si="120"/>
        <v>0</v>
      </c>
      <c r="CC27" s="203">
        <f t="shared" si="120"/>
        <v>0</v>
      </c>
      <c r="CD27" s="198">
        <f t="shared" si="120"/>
        <v>1.809487573397131</v>
      </c>
      <c r="CE27" s="203">
        <f t="shared" si="120"/>
        <v>1.6654034071979993</v>
      </c>
      <c r="CF27" s="203">
        <f t="shared" si="120"/>
        <v>0.14408416619913153</v>
      </c>
      <c r="CG27" s="203">
        <f t="shared" si="120"/>
        <v>2.7216477643148567</v>
      </c>
      <c r="CH27" s="198">
        <f t="shared" si="120"/>
        <v>1.6785863828948031</v>
      </c>
      <c r="CI27" s="199">
        <f t="shared" si="120"/>
        <v>0.73517741621692523</v>
      </c>
      <c r="CJ27" s="199">
        <f t="shared" ref="CJ27:DZ27" si="121">IF(CJ6="NA","NA",IF(CJ17="NA","NA",AVERAGE(CJ6,CJ17)))</f>
        <v>0</v>
      </c>
      <c r="CK27" s="199">
        <f t="shared" si="121"/>
        <v>0.1995336936960582</v>
      </c>
      <c r="CL27" s="199">
        <f t="shared" si="121"/>
        <v>7.1580820817027005E-2</v>
      </c>
      <c r="CM27" s="199">
        <f t="shared" si="121"/>
        <v>0</v>
      </c>
      <c r="CN27" s="199">
        <f t="shared" si="121"/>
        <v>0</v>
      </c>
      <c r="CO27" s="199">
        <f t="shared" si="121"/>
        <v>0</v>
      </c>
      <c r="CP27" s="199">
        <f t="shared" si="121"/>
        <v>0</v>
      </c>
      <c r="CQ27" s="199">
        <f t="shared" si="121"/>
        <v>0</v>
      </c>
      <c r="CR27" s="198">
        <f t="shared" si="121"/>
        <v>0.27111451451308521</v>
      </c>
      <c r="CS27" s="199">
        <f t="shared" si="121"/>
        <v>0.27111451451308521</v>
      </c>
      <c r="CT27" s="199">
        <f t="shared" si="121"/>
        <v>0</v>
      </c>
      <c r="CU27" s="198">
        <f t="shared" si="121"/>
        <v>-1.6489192947865363</v>
      </c>
      <c r="CV27" s="203">
        <f t="shared" si="121"/>
        <v>0.14731568659253391</v>
      </c>
      <c r="CW27" s="203">
        <f t="shared" si="121"/>
        <v>0</v>
      </c>
      <c r="CX27" s="203">
        <f t="shared" si="121"/>
        <v>-0.17036361191774346</v>
      </c>
      <c r="CY27" s="203">
        <f t="shared" si="121"/>
        <v>0.11280941046223902</v>
      </c>
      <c r="CZ27" s="203">
        <f t="shared" si="121"/>
        <v>1.4518430941404186</v>
      </c>
      <c r="DA27" s="203">
        <f t="shared" si="121"/>
        <v>0</v>
      </c>
      <c r="DB27" s="203">
        <f t="shared" si="121"/>
        <v>0.14408416619913153</v>
      </c>
      <c r="DC27" s="203">
        <f t="shared" si="121"/>
        <v>0</v>
      </c>
      <c r="DD27" s="203">
        <f t="shared" si="121"/>
        <v>0</v>
      </c>
      <c r="DE27" s="198">
        <f t="shared" si="121"/>
        <v>1.5383730588840459</v>
      </c>
      <c r="DF27" s="203">
        <f t="shared" si="121"/>
        <v>1.3942888926849142</v>
      </c>
      <c r="DG27" s="203">
        <f t="shared" si="121"/>
        <v>0.14408416619913153</v>
      </c>
      <c r="DH27" s="296">
        <f t="shared" si="121"/>
        <v>-0.13904572268507193</v>
      </c>
      <c r="DI27" s="301">
        <f t="shared" si="121"/>
        <v>1.2422449157985125E-2</v>
      </c>
      <c r="DJ27" s="301">
        <f t="shared" si="121"/>
        <v>0</v>
      </c>
      <c r="DK27" s="301">
        <f t="shared" si="121"/>
        <v>-1.4365973891650279E-2</v>
      </c>
      <c r="DL27" s="301">
        <f t="shared" si="121"/>
        <v>9.5126948013726474E-3</v>
      </c>
      <c r="DM27" s="301">
        <f t="shared" si="121"/>
        <v>0.12242719997780069</v>
      </c>
      <c r="DN27" s="301">
        <f t="shared" si="121"/>
        <v>0</v>
      </c>
      <c r="DO27" s="301">
        <f t="shared" si="121"/>
        <v>1.2149950018765367E-2</v>
      </c>
      <c r="DP27" s="301">
        <f t="shared" si="121"/>
        <v>0</v>
      </c>
      <c r="DQ27" s="301">
        <f t="shared" si="121"/>
        <v>0</v>
      </c>
      <c r="DR27" s="296">
        <f t="shared" si="121"/>
        <v>0.12972387090628845</v>
      </c>
      <c r="DS27" s="301">
        <f t="shared" si="121"/>
        <v>0.11757392088752307</v>
      </c>
      <c r="DT27" s="301">
        <f t="shared" si="121"/>
        <v>1.2149950018765367E-2</v>
      </c>
      <c r="DU27" s="301">
        <f t="shared" si="121"/>
        <v>3.1005973792016493E-3</v>
      </c>
      <c r="DV27" s="189">
        <f t="shared" si="121"/>
        <v>8.3737447479496563</v>
      </c>
      <c r="DW27" s="224" t="str">
        <f t="shared" si="121"/>
        <v>NA</v>
      </c>
      <c r="DX27" s="224" t="str">
        <f t="shared" si="121"/>
        <v>NA</v>
      </c>
      <c r="DY27" s="224" t="str">
        <f t="shared" si="121"/>
        <v>NA</v>
      </c>
      <c r="DZ27" s="190" t="str">
        <f t="shared" si="121"/>
        <v>NA</v>
      </c>
    </row>
    <row r="28" spans="1:130">
      <c r="A28" s="223"/>
      <c r="B28" s="223"/>
      <c r="C28" s="189">
        <f t="shared" ref="C28:I28" si="122">IF(C7="NA"," ",IF(C18="NA"," ",AVERAGE(C7,C18)))</f>
        <v>7</v>
      </c>
      <c r="D28" s="190">
        <f t="shared" si="122"/>
        <v>3.4583333333357587</v>
      </c>
      <c r="E28" s="224">
        <f t="shared" si="122"/>
        <v>0.6399999999999999</v>
      </c>
      <c r="F28" s="203">
        <f t="shared" si="122"/>
        <v>0.25</v>
      </c>
      <c r="G28" s="190">
        <f t="shared" si="122"/>
        <v>7.0588235294165982E-2</v>
      </c>
      <c r="H28" s="224">
        <f t="shared" si="122"/>
        <v>9.0666666666604563</v>
      </c>
      <c r="I28" s="224">
        <f t="shared" si="122"/>
        <v>100.80003710305223</v>
      </c>
      <c r="J28" s="224">
        <f t="shared" ref="J28:V28" si="123">IF(J7="NA"," ",IF(J18="NA"," ",AVERAGE(J7,J18)))</f>
        <v>63.695948739865756</v>
      </c>
      <c r="K28" s="224">
        <f t="shared" si="123"/>
        <v>11.161249783044571</v>
      </c>
      <c r="L28" s="190">
        <f t="shared" si="123"/>
        <v>7.0528386147996542</v>
      </c>
      <c r="M28" s="224">
        <f t="shared" si="123"/>
        <v>5.72</v>
      </c>
      <c r="N28" s="224">
        <f t="shared" si="123"/>
        <v>10.5</v>
      </c>
      <c r="O28" s="224">
        <f t="shared" si="123"/>
        <v>2</v>
      </c>
      <c r="P28" s="224">
        <f t="shared" si="123"/>
        <v>0</v>
      </c>
      <c r="Q28" s="224">
        <f t="shared" si="123"/>
        <v>2</v>
      </c>
      <c r="R28" s="195">
        <f t="shared" si="123"/>
        <v>5.8449999999999998</v>
      </c>
      <c r="S28" s="189">
        <f t="shared" ref="S28:U28" si="124">IF(S7="NA","NA",IF(S18="NA","NA",AVERAGE(S7,S18)))</f>
        <v>-2.804390007276256E-2</v>
      </c>
      <c r="T28" s="224">
        <f t="shared" si="124"/>
        <v>9.4968107724951114</v>
      </c>
      <c r="U28" s="224">
        <f t="shared" si="124"/>
        <v>3.8148924833230282</v>
      </c>
      <c r="V28" s="242">
        <f t="shared" si="123"/>
        <v>9.5004999999999988</v>
      </c>
      <c r="W28" s="224">
        <f t="shared" si="119"/>
        <v>48.054524789245434</v>
      </c>
      <c r="X28" s="224">
        <f t="shared" ref="X28:CI28" si="125">IF(X7="NA","NA",IF(X18="NA","NA",AVERAGE(X7,X18)))</f>
        <v>38.927477612989513</v>
      </c>
      <c r="Y28" s="224" t="str">
        <f t="shared" si="125"/>
        <v>NA</v>
      </c>
      <c r="Z28" s="224" t="str">
        <f t="shared" si="125"/>
        <v>NA</v>
      </c>
      <c r="AA28" s="190" t="str">
        <f t="shared" si="125"/>
        <v>NA</v>
      </c>
      <c r="AB28" s="224">
        <f t="shared" si="125"/>
        <v>0</v>
      </c>
      <c r="AC28" s="224">
        <f t="shared" si="125"/>
        <v>0.46950609070648086</v>
      </c>
      <c r="AD28" s="224">
        <f t="shared" si="125"/>
        <v>3.9063293846065221</v>
      </c>
      <c r="AE28" s="224">
        <f t="shared" si="125"/>
        <v>0</v>
      </c>
      <c r="AF28" s="224">
        <f t="shared" si="125"/>
        <v>0.96109888162628709</v>
      </c>
      <c r="AG28" s="224">
        <f t="shared" si="125"/>
        <v>1.9555086539647819</v>
      </c>
      <c r="AH28" s="224">
        <f t="shared" si="125"/>
        <v>7.8760404091563565</v>
      </c>
      <c r="AI28" s="224">
        <f t="shared" si="125"/>
        <v>0</v>
      </c>
      <c r="AJ28" s="224">
        <f t="shared" si="125"/>
        <v>0.97050560302193656</v>
      </c>
      <c r="AK28" s="224">
        <f t="shared" si="125"/>
        <v>0</v>
      </c>
      <c r="AL28" s="224">
        <f t="shared" si="125"/>
        <v>0</v>
      </c>
      <c r="AM28" s="289">
        <f t="shared" si="125"/>
        <v>1161.2695279720278</v>
      </c>
      <c r="AN28" s="224" t="str">
        <f t="shared" si="125"/>
        <v>NA</v>
      </c>
      <c r="AO28" s="224" t="str">
        <f t="shared" si="125"/>
        <v>NA</v>
      </c>
      <c r="AP28" s="224" t="str">
        <f t="shared" si="125"/>
        <v>NA</v>
      </c>
      <c r="AQ28" s="224">
        <f t="shared" si="125"/>
        <v>0.5264598506552759</v>
      </c>
      <c r="AR28" s="224" t="str">
        <f t="shared" si="125"/>
        <v>NA</v>
      </c>
      <c r="AS28" s="224" t="str">
        <f t="shared" si="125"/>
        <v>NA</v>
      </c>
      <c r="AT28" s="224" t="str">
        <f t="shared" si="125"/>
        <v>NA</v>
      </c>
      <c r="AU28" s="189">
        <f t="shared" si="125"/>
        <v>0.50080649675357958</v>
      </c>
      <c r="AV28" s="224">
        <f t="shared" si="125"/>
        <v>8.1523395852657856</v>
      </c>
      <c r="AW28" s="224">
        <f t="shared" si="125"/>
        <v>0</v>
      </c>
      <c r="AX28" s="224">
        <f t="shared" si="125"/>
        <v>1.0251721404013729</v>
      </c>
      <c r="AY28" s="224">
        <f t="shared" si="125"/>
        <v>2.9596887735683186</v>
      </c>
      <c r="AZ28" s="224">
        <f t="shared" si="125"/>
        <v>14.320073471193377</v>
      </c>
      <c r="BA28" s="224">
        <f t="shared" si="125"/>
        <v>0</v>
      </c>
      <c r="BB28" s="224">
        <f t="shared" si="125"/>
        <v>2.1418054687380668</v>
      </c>
      <c r="BC28" s="224">
        <f t="shared" si="125"/>
        <v>0</v>
      </c>
      <c r="BD28" s="224">
        <f t="shared" si="125"/>
        <v>0</v>
      </c>
      <c r="BE28" s="189">
        <f t="shared" si="125"/>
        <v>20.446739853901136</v>
      </c>
      <c r="BF28" s="224">
        <f t="shared" si="125"/>
        <v>18.304934385163069</v>
      </c>
      <c r="BG28" s="224">
        <f t="shared" si="125"/>
        <v>2.1418054687380668</v>
      </c>
      <c r="BH28" s="224">
        <f t="shared" si="125"/>
        <v>29.099885935920501</v>
      </c>
      <c r="BI28" s="237" t="str">
        <f t="shared" si="125"/>
        <v>NA</v>
      </c>
      <c r="BJ28" s="199" t="str">
        <f t="shared" si="125"/>
        <v>NA</v>
      </c>
      <c r="BK28" s="227">
        <f t="shared" si="125"/>
        <v>0.2886892383399664</v>
      </c>
      <c r="BL28" s="199" t="str">
        <f t="shared" si="125"/>
        <v>NA</v>
      </c>
      <c r="BM28" s="189">
        <f t="shared" si="125"/>
        <v>5.0593785131141912E-2</v>
      </c>
      <c r="BN28" s="195">
        <f t="shared" si="125"/>
        <v>0.14918809129573485</v>
      </c>
      <c r="BO28" s="195">
        <f t="shared" si="125"/>
        <v>0.6979728855582279</v>
      </c>
      <c r="BP28" s="195">
        <f t="shared" si="125"/>
        <v>0</v>
      </c>
      <c r="BQ28" s="195">
        <f t="shared" si="125"/>
        <v>0.10224523801489535</v>
      </c>
      <c r="BR28" s="195">
        <f t="shared" si="125"/>
        <v>0.89775476198510473</v>
      </c>
      <c r="BS28" s="195">
        <f t="shared" si="125"/>
        <v>0.10224523801489535</v>
      </c>
      <c r="BT28" s="198">
        <f t="shared" si="125"/>
        <v>6.0338132138943179E-2</v>
      </c>
      <c r="BU28" s="203">
        <f t="shared" si="125"/>
        <v>0.98220958858555041</v>
      </c>
      <c r="BV28" s="203">
        <f t="shared" si="125"/>
        <v>0</v>
      </c>
      <c r="BW28" s="203">
        <f t="shared" si="125"/>
        <v>0.12351471571092218</v>
      </c>
      <c r="BX28" s="203">
        <f t="shared" si="125"/>
        <v>0.35658900886340283</v>
      </c>
      <c r="BY28" s="203">
        <f t="shared" si="125"/>
        <v>1.7253100567690764</v>
      </c>
      <c r="BZ28" s="203">
        <f t="shared" si="125"/>
        <v>0</v>
      </c>
      <c r="CA28" s="203">
        <f t="shared" si="125"/>
        <v>0.25804885165500785</v>
      </c>
      <c r="CB28" s="203">
        <f t="shared" si="125"/>
        <v>0</v>
      </c>
      <c r="CC28" s="203">
        <f t="shared" si="125"/>
        <v>0</v>
      </c>
      <c r="CD28" s="198">
        <f t="shared" si="125"/>
        <v>2.4634626329984091</v>
      </c>
      <c r="CE28" s="203">
        <f t="shared" si="125"/>
        <v>2.2054137813434016</v>
      </c>
      <c r="CF28" s="203">
        <f t="shared" si="125"/>
        <v>0.25804885165500785</v>
      </c>
      <c r="CG28" s="203">
        <f t="shared" si="125"/>
        <v>3.5060103537229033</v>
      </c>
      <c r="CH28" s="198">
        <f t="shared" si="125"/>
        <v>1.7190342475404878</v>
      </c>
      <c r="CI28" s="199">
        <f t="shared" si="125"/>
        <v>0.75289253467894013</v>
      </c>
      <c r="CJ28" s="199">
        <f t="shared" ref="CJ28:DZ28" si="126">IF(CJ7="NA","NA",IF(CJ18="NA","NA",AVERAGE(CJ7,CJ18)))</f>
        <v>0</v>
      </c>
      <c r="CK28" s="199">
        <f t="shared" si="126"/>
        <v>0.20434173450772816</v>
      </c>
      <c r="CL28" s="199">
        <f t="shared" si="126"/>
        <v>7.3305659872757375E-2</v>
      </c>
      <c r="CM28" s="199">
        <f t="shared" si="126"/>
        <v>0</v>
      </c>
      <c r="CN28" s="199">
        <f t="shared" si="126"/>
        <v>0</v>
      </c>
      <c r="CO28" s="199">
        <f t="shared" si="126"/>
        <v>0</v>
      </c>
      <c r="CP28" s="199">
        <f t="shared" si="126"/>
        <v>0</v>
      </c>
      <c r="CQ28" s="199">
        <f t="shared" si="126"/>
        <v>0</v>
      </c>
      <c r="CR28" s="198">
        <f t="shared" si="126"/>
        <v>0.27764739438048558</v>
      </c>
      <c r="CS28" s="199">
        <f t="shared" si="126"/>
        <v>0.27764739438048558</v>
      </c>
      <c r="CT28" s="199">
        <f t="shared" si="126"/>
        <v>0</v>
      </c>
      <c r="CU28" s="198">
        <f t="shared" si="126"/>
        <v>-1.6586961154015447</v>
      </c>
      <c r="CV28" s="203">
        <f t="shared" si="126"/>
        <v>0.22931705390661034</v>
      </c>
      <c r="CW28" s="203">
        <f t="shared" si="126"/>
        <v>0</v>
      </c>
      <c r="CX28" s="203">
        <f t="shared" si="126"/>
        <v>-8.0827018796805983E-2</v>
      </c>
      <c r="CY28" s="203">
        <f t="shared" si="126"/>
        <v>0.28328334899064544</v>
      </c>
      <c r="CZ28" s="203">
        <f t="shared" si="126"/>
        <v>1.7253100567690764</v>
      </c>
      <c r="DA28" s="203">
        <f t="shared" si="126"/>
        <v>0</v>
      </c>
      <c r="DB28" s="203">
        <f t="shared" si="126"/>
        <v>0.25804885165500785</v>
      </c>
      <c r="DC28" s="203">
        <f t="shared" si="126"/>
        <v>0</v>
      </c>
      <c r="DD28" s="203">
        <f t="shared" si="126"/>
        <v>0</v>
      </c>
      <c r="DE28" s="198">
        <f t="shared" si="126"/>
        <v>2.1858152386179235</v>
      </c>
      <c r="DF28" s="203">
        <f t="shared" si="126"/>
        <v>1.927766386962916</v>
      </c>
      <c r="DG28" s="203">
        <f t="shared" si="126"/>
        <v>0.25804885165500785</v>
      </c>
      <c r="DH28" s="296">
        <f t="shared" si="126"/>
        <v>-0.13657909415021041</v>
      </c>
      <c r="DI28" s="301">
        <f t="shared" si="126"/>
        <v>1.8882250464653524E-2</v>
      </c>
      <c r="DJ28" s="301">
        <f t="shared" si="126"/>
        <v>0</v>
      </c>
      <c r="DK28" s="301">
        <f t="shared" si="126"/>
        <v>-6.6553969154605225E-3</v>
      </c>
      <c r="DL28" s="301">
        <f t="shared" si="126"/>
        <v>2.3325902094859546E-2</v>
      </c>
      <c r="DM28" s="301">
        <f t="shared" si="126"/>
        <v>0.14206416865257049</v>
      </c>
      <c r="DN28" s="301">
        <f t="shared" si="126"/>
        <v>0</v>
      </c>
      <c r="DO28" s="301">
        <f t="shared" si="126"/>
        <v>2.1248062305258941E-2</v>
      </c>
      <c r="DP28" s="301">
        <f t="shared" si="126"/>
        <v>0</v>
      </c>
      <c r="DQ28" s="301">
        <f t="shared" si="126"/>
        <v>0</v>
      </c>
      <c r="DR28" s="296">
        <f t="shared" si="126"/>
        <v>0.17998273613722846</v>
      </c>
      <c r="DS28" s="301">
        <f t="shared" si="126"/>
        <v>0.15873467383196954</v>
      </c>
      <c r="DT28" s="301">
        <f t="shared" si="126"/>
        <v>2.1248062305258941E-2</v>
      </c>
      <c r="DU28" s="301">
        <f t="shared" si="126"/>
        <v>6.2285892451671557E-2</v>
      </c>
      <c r="DV28" s="189">
        <f t="shared" si="126"/>
        <v>7.695732197434296</v>
      </c>
      <c r="DW28" s="224">
        <f t="shared" si="126"/>
        <v>5.7897017818327399</v>
      </c>
      <c r="DX28" s="224">
        <f t="shared" si="126"/>
        <v>4.6900575437303873</v>
      </c>
      <c r="DY28" s="224">
        <f t="shared" si="126"/>
        <v>0.30858869524887644</v>
      </c>
      <c r="DZ28" s="190">
        <f t="shared" si="126"/>
        <v>0.38885473278733435</v>
      </c>
    </row>
    <row r="29" spans="1:130">
      <c r="A29" s="62"/>
      <c r="B29" s="62"/>
      <c r="C29" s="63">
        <f t="shared" ref="C29:H29" si="127">IF(C8="NA"," ",IF(C19="NA"," ",AVERAGE(C8,C19)))</f>
        <v>10.541666666664241</v>
      </c>
      <c r="D29" s="64">
        <f t="shared" si="127"/>
        <v>3.5416666666642413</v>
      </c>
      <c r="E29" s="78">
        <f t="shared" si="127"/>
        <v>0.64999999999999991</v>
      </c>
      <c r="F29" s="69">
        <f t="shared" si="127"/>
        <v>0.25</v>
      </c>
      <c r="G29" s="64">
        <f t="shared" si="127"/>
        <v>7.2727272727272724E-2</v>
      </c>
      <c r="H29" s="78">
        <f t="shared" si="127"/>
        <v>8.9375</v>
      </c>
      <c r="I29" s="78">
        <f t="shared" ref="D29:I33" si="128">IF(I8="NA"," ",IF(I19="NA"," ",AVERAGE(I8,I19)))</f>
        <v>100.80003710305223</v>
      </c>
      <c r="J29" s="78">
        <f t="shared" ref="J29:V29" si="129">IF(J8="NA"," ",IF(J19="NA"," ",AVERAGE(J8,J19)))</f>
        <v>63.695948739865756</v>
      </c>
      <c r="K29" s="78">
        <f t="shared" si="129"/>
        <v>11.345458721555664</v>
      </c>
      <c r="L29" s="64">
        <f t="shared" si="129"/>
        <v>7.1692409837078337</v>
      </c>
      <c r="M29" s="78">
        <f t="shared" si="129"/>
        <v>5.8949999999999996</v>
      </c>
      <c r="N29" s="78">
        <f t="shared" si="129"/>
        <v>10</v>
      </c>
      <c r="O29" s="78">
        <f t="shared" si="129"/>
        <v>2</v>
      </c>
      <c r="P29" s="78">
        <f t="shared" si="129"/>
        <v>0</v>
      </c>
      <c r="Q29" s="78">
        <f t="shared" si="129"/>
        <v>2</v>
      </c>
      <c r="R29" s="66">
        <f t="shared" si="129"/>
        <v>5.92</v>
      </c>
      <c r="S29" s="63">
        <f t="shared" ref="S29:U29" si="130">IF(S8="NA","NA",IF(S19="NA","NA",AVERAGE(S8,S19)))</f>
        <v>8.5513991335909607E-3</v>
      </c>
      <c r="T29" s="78">
        <f t="shared" si="130"/>
        <v>8.7394957983253114</v>
      </c>
      <c r="U29" s="78">
        <f t="shared" si="130"/>
        <v>3.8643514292042269</v>
      </c>
      <c r="V29" s="243">
        <f t="shared" si="129"/>
        <v>10.795500000000001</v>
      </c>
      <c r="W29" s="78" t="str">
        <f t="shared" si="119"/>
        <v>NA</v>
      </c>
      <c r="X29" s="78" t="str">
        <f t="shared" ref="X29:CI29" si="131">IF(X8="NA","NA",IF(X19="NA","NA",AVERAGE(X8,X19)))</f>
        <v>NA</v>
      </c>
      <c r="Y29" s="78" t="str">
        <f t="shared" si="131"/>
        <v>NA</v>
      </c>
      <c r="Z29" s="78" t="str">
        <f t="shared" si="131"/>
        <v>NA</v>
      </c>
      <c r="AA29" s="64" t="str">
        <f t="shared" si="131"/>
        <v>NA</v>
      </c>
      <c r="AB29" s="78">
        <f t="shared" si="131"/>
        <v>0</v>
      </c>
      <c r="AC29" s="78">
        <f t="shared" si="131"/>
        <v>0</v>
      </c>
      <c r="AD29" s="78">
        <f t="shared" si="131"/>
        <v>4.4326439963227813</v>
      </c>
      <c r="AE29" s="78">
        <f t="shared" si="131"/>
        <v>0</v>
      </c>
      <c r="AF29" s="78">
        <f t="shared" si="131"/>
        <v>0.91829069587804502</v>
      </c>
      <c r="AG29" s="78">
        <f t="shared" si="131"/>
        <v>1.5100977653339189</v>
      </c>
      <c r="AH29" s="78">
        <f t="shared" si="131"/>
        <v>8.3745812879637036</v>
      </c>
      <c r="AI29" s="78">
        <f t="shared" si="131"/>
        <v>0</v>
      </c>
      <c r="AJ29" s="78">
        <f t="shared" si="131"/>
        <v>0.93914021986389806</v>
      </c>
      <c r="AK29" s="78">
        <f t="shared" si="131"/>
        <v>0</v>
      </c>
      <c r="AL29" s="78">
        <f t="shared" si="131"/>
        <v>0</v>
      </c>
      <c r="AM29" s="290" t="s">
        <v>170</v>
      </c>
      <c r="AN29" s="78" t="str">
        <f t="shared" si="131"/>
        <v>NA</v>
      </c>
      <c r="AO29" s="78" t="str">
        <f t="shared" si="131"/>
        <v>NA</v>
      </c>
      <c r="AP29" s="78" t="str">
        <f t="shared" si="131"/>
        <v>NA</v>
      </c>
      <c r="AQ29" s="78" t="str">
        <f t="shared" si="131"/>
        <v>NA</v>
      </c>
      <c r="AR29" s="78" t="str">
        <f t="shared" si="131"/>
        <v>NA</v>
      </c>
      <c r="AS29" s="78" t="str">
        <f t="shared" si="131"/>
        <v>NA</v>
      </c>
      <c r="AT29" s="78" t="str">
        <f t="shared" si="131"/>
        <v>NA</v>
      </c>
      <c r="AU29" s="63">
        <f t="shared" si="131"/>
        <v>0</v>
      </c>
      <c r="AV29" s="78">
        <f t="shared" si="131"/>
        <v>9.2507352966736303</v>
      </c>
      <c r="AW29" s="78">
        <f t="shared" si="131"/>
        <v>0</v>
      </c>
      <c r="AX29" s="78">
        <f t="shared" si="131"/>
        <v>0.97951007560324799</v>
      </c>
      <c r="AY29" s="78">
        <f t="shared" si="131"/>
        <v>2.285553374559445</v>
      </c>
      <c r="AZ29" s="78">
        <f t="shared" si="131"/>
        <v>15.22651143266128</v>
      </c>
      <c r="BA29" s="78">
        <f t="shared" si="131"/>
        <v>0</v>
      </c>
      <c r="BB29" s="78">
        <f t="shared" si="131"/>
        <v>2.0725853128030853</v>
      </c>
      <c r="BC29" s="78">
        <f t="shared" si="131"/>
        <v>0</v>
      </c>
      <c r="BD29" s="78">
        <f t="shared" si="131"/>
        <v>0</v>
      </c>
      <c r="BE29" s="63">
        <f t="shared" si="131"/>
        <v>20.564160195627057</v>
      </c>
      <c r="BF29" s="78">
        <f t="shared" si="131"/>
        <v>18.491574882823972</v>
      </c>
      <c r="BG29" s="78">
        <f t="shared" si="131"/>
        <v>2.0725853128030853</v>
      </c>
      <c r="BH29" s="78">
        <f t="shared" si="131"/>
        <v>29.814895492300685</v>
      </c>
      <c r="BI29" s="238" t="str">
        <f t="shared" si="131"/>
        <v>NA</v>
      </c>
      <c r="BJ29" s="50" t="str">
        <f t="shared" si="131"/>
        <v>NA</v>
      </c>
      <c r="BK29" s="228">
        <f t="shared" si="131"/>
        <v>0.29578258450261907</v>
      </c>
      <c r="BL29" s="50" t="str">
        <f t="shared" si="131"/>
        <v>NA</v>
      </c>
      <c r="BM29" s="63">
        <f t="shared" si="131"/>
        <v>4.7644781444375922E-2</v>
      </c>
      <c r="BN29" s="66">
        <f t="shared" si="131"/>
        <v>0.11045566755665787</v>
      </c>
      <c r="BO29" s="66">
        <f t="shared" si="131"/>
        <v>0.74044233042362861</v>
      </c>
      <c r="BP29" s="66">
        <f t="shared" si="131"/>
        <v>0</v>
      </c>
      <c r="BQ29" s="66">
        <f t="shared" si="131"/>
        <v>0.10145722057533761</v>
      </c>
      <c r="BR29" s="66">
        <f t="shared" si="131"/>
        <v>0.89854277942466243</v>
      </c>
      <c r="BS29" s="66">
        <f t="shared" si="131"/>
        <v>0.10145722057533761</v>
      </c>
      <c r="BT29" s="76">
        <f t="shared" si="131"/>
        <v>0</v>
      </c>
      <c r="BU29" s="69">
        <f t="shared" si="131"/>
        <v>1.0261378206485992</v>
      </c>
      <c r="BV29" s="69">
        <f t="shared" si="131"/>
        <v>0</v>
      </c>
      <c r="BW29" s="69">
        <f t="shared" si="131"/>
        <v>0.10847141624766002</v>
      </c>
      <c r="BX29" s="69">
        <f t="shared" si="131"/>
        <v>0.24651038063304984</v>
      </c>
      <c r="BY29" s="69">
        <f t="shared" si="131"/>
        <v>1.6843784516588878</v>
      </c>
      <c r="BZ29" s="69">
        <f t="shared" si="131"/>
        <v>0</v>
      </c>
      <c r="CA29" s="69">
        <f t="shared" si="131"/>
        <v>0.23543832759268607</v>
      </c>
      <c r="CB29" s="69">
        <f t="shared" si="131"/>
        <v>0</v>
      </c>
      <c r="CC29" s="69">
        <f t="shared" si="131"/>
        <v>0</v>
      </c>
      <c r="CD29" s="76">
        <f t="shared" si="131"/>
        <v>2.2747985761322838</v>
      </c>
      <c r="CE29" s="69">
        <f t="shared" si="131"/>
        <v>2.0393602485395981</v>
      </c>
      <c r="CF29" s="69">
        <f t="shared" si="131"/>
        <v>0.23543832759268607</v>
      </c>
      <c r="CG29" s="69">
        <f t="shared" si="131"/>
        <v>3.3009363967808829</v>
      </c>
      <c r="CH29" s="76">
        <f t="shared" si="131"/>
        <v>1.5798460074304028</v>
      </c>
      <c r="CI29" s="50">
        <f t="shared" si="131"/>
        <v>0.69193168585122378</v>
      </c>
      <c r="CJ29" s="50">
        <f t="shared" ref="CJ29:DZ29" si="132">IF(CJ8="NA","NA",IF(CJ19="NA","NA",AVERAGE(CJ8,CJ19)))</f>
        <v>0</v>
      </c>
      <c r="CK29" s="50">
        <f t="shared" si="132"/>
        <v>0.18779641759629007</v>
      </c>
      <c r="CL29" s="50">
        <f t="shared" si="132"/>
        <v>6.7370184298378363E-2</v>
      </c>
      <c r="CM29" s="50">
        <f t="shared" si="132"/>
        <v>0</v>
      </c>
      <c r="CN29" s="50">
        <f t="shared" si="132"/>
        <v>0</v>
      </c>
      <c r="CO29" s="50">
        <f t="shared" si="132"/>
        <v>0</v>
      </c>
      <c r="CP29" s="50">
        <f t="shared" si="132"/>
        <v>0</v>
      </c>
      <c r="CQ29" s="50">
        <f t="shared" si="132"/>
        <v>0</v>
      </c>
      <c r="CR29" s="76">
        <f t="shared" si="132"/>
        <v>0.25516660189466844</v>
      </c>
      <c r="CS29" s="50">
        <f t="shared" si="132"/>
        <v>0.25516660189466844</v>
      </c>
      <c r="CT29" s="50">
        <f t="shared" si="132"/>
        <v>0</v>
      </c>
      <c r="CU29" s="76">
        <f t="shared" si="132"/>
        <v>-1.5798460074304028</v>
      </c>
      <c r="CV29" s="69">
        <f t="shared" si="132"/>
        <v>0.33420613479737538</v>
      </c>
      <c r="CW29" s="69">
        <f t="shared" si="132"/>
        <v>0</v>
      </c>
      <c r="CX29" s="69">
        <f t="shared" si="132"/>
        <v>-7.9325001348630048E-2</v>
      </c>
      <c r="CY29" s="69">
        <f t="shared" si="132"/>
        <v>0.17914019633467149</v>
      </c>
      <c r="CZ29" s="69">
        <f t="shared" si="132"/>
        <v>1.6843784516588878</v>
      </c>
      <c r="DA29" s="69">
        <f t="shared" si="132"/>
        <v>0</v>
      </c>
      <c r="DB29" s="69">
        <f t="shared" si="132"/>
        <v>0.23543832759268607</v>
      </c>
      <c r="DC29" s="69">
        <f t="shared" si="132"/>
        <v>0</v>
      </c>
      <c r="DD29" s="69">
        <f t="shared" si="132"/>
        <v>0</v>
      </c>
      <c r="DE29" s="76">
        <f t="shared" si="132"/>
        <v>2.0196319742376154</v>
      </c>
      <c r="DF29" s="69">
        <f t="shared" si="132"/>
        <v>1.7841936466449293</v>
      </c>
      <c r="DG29" s="69">
        <f t="shared" si="132"/>
        <v>0.23543832759268607</v>
      </c>
      <c r="DH29" s="159">
        <f t="shared" si="132"/>
        <v>-0.14154741074161786</v>
      </c>
      <c r="DI29" s="105">
        <f t="shared" si="132"/>
        <v>2.977902930497188E-2</v>
      </c>
      <c r="DJ29" s="105">
        <f t="shared" si="132"/>
        <v>0</v>
      </c>
      <c r="DK29" s="105">
        <f t="shared" si="132"/>
        <v>-7.1083934233034975E-3</v>
      </c>
      <c r="DL29" s="105">
        <f t="shared" si="132"/>
        <v>1.6638053375918338E-2</v>
      </c>
      <c r="DM29" s="105">
        <f t="shared" si="132"/>
        <v>0.15105660543650948</v>
      </c>
      <c r="DN29" s="105">
        <f t="shared" si="132"/>
        <v>0</v>
      </c>
      <c r="DO29" s="105">
        <f t="shared" si="132"/>
        <v>2.0561354661845926E-2</v>
      </c>
      <c r="DP29" s="105">
        <f t="shared" si="132"/>
        <v>0</v>
      </c>
      <c r="DQ29" s="105">
        <f t="shared" si="132"/>
        <v>0</v>
      </c>
      <c r="DR29" s="159">
        <f t="shared" si="132"/>
        <v>0.18114762005097024</v>
      </c>
      <c r="DS29" s="105">
        <f t="shared" si="132"/>
        <v>0.16058626538912432</v>
      </c>
      <c r="DT29" s="105">
        <f t="shared" si="132"/>
        <v>2.0561354661845926E-2</v>
      </c>
      <c r="DU29" s="105">
        <f t="shared" si="132"/>
        <v>6.9379238614324268E-2</v>
      </c>
      <c r="DV29" s="63">
        <f t="shared" si="132"/>
        <v>7.8227450935446026</v>
      </c>
      <c r="DW29" s="78" t="str">
        <f t="shared" si="132"/>
        <v>NA</v>
      </c>
      <c r="DX29" s="78" t="str">
        <f t="shared" si="132"/>
        <v>NA</v>
      </c>
      <c r="DY29" s="78" t="str">
        <f t="shared" si="132"/>
        <v>NA</v>
      </c>
      <c r="DZ29" s="64" t="str">
        <f t="shared" si="132"/>
        <v>NA</v>
      </c>
    </row>
    <row r="30" spans="1:130">
      <c r="A30" s="62"/>
      <c r="B30" s="62"/>
      <c r="C30" s="63">
        <f>IF(C9="NA"," ",IF(C20="NA"," ",AVERAGE(C9,C20)))</f>
        <v>13.979166666664241</v>
      </c>
      <c r="D30" s="64">
        <f t="shared" si="128"/>
        <v>3.4375</v>
      </c>
      <c r="E30" s="78">
        <f t="shared" si="128"/>
        <v>0.6</v>
      </c>
      <c r="F30" s="69">
        <f t="shared" si="128"/>
        <v>0.25</v>
      </c>
      <c r="G30" s="64">
        <f t="shared" si="128"/>
        <v>7.0175438596491224E-2</v>
      </c>
      <c r="H30" s="78">
        <f t="shared" si="128"/>
        <v>8.5500000000000007</v>
      </c>
      <c r="I30" s="78">
        <f>IF(I9="NA"," ",IF(I20="NA"," ",AVERAGE(I9,I20)))</f>
        <v>100.80003710305223</v>
      </c>
      <c r="J30" s="78">
        <f t="shared" ref="J30:V30" si="133">IF(J9="NA"," ",IF(J20="NA"," ",AVERAGE(J9,J20)))</f>
        <v>63.695948739865756</v>
      </c>
      <c r="K30" s="78">
        <f t="shared" si="133"/>
        <v>11.789478023748799</v>
      </c>
      <c r="L30" s="64">
        <f t="shared" si="133"/>
        <v>7.4498185660661704</v>
      </c>
      <c r="M30" s="78">
        <f t="shared" si="133"/>
        <v>5.7200000000000006</v>
      </c>
      <c r="N30" s="78">
        <f t="shared" si="133"/>
        <v>10</v>
      </c>
      <c r="O30" s="78">
        <f t="shared" si="133"/>
        <v>2</v>
      </c>
      <c r="P30" s="78">
        <f t="shared" si="133"/>
        <v>0</v>
      </c>
      <c r="Q30" s="78">
        <f t="shared" si="133"/>
        <v>2</v>
      </c>
      <c r="R30" s="66">
        <f t="shared" si="133"/>
        <v>5.835</v>
      </c>
      <c r="S30" s="63">
        <f t="shared" ref="S30:U30" si="134">IF(S9="NA","NA",IF(S20="NA","NA",AVERAGE(S9,S20)))</f>
        <v>-3.3857532980062104E-2</v>
      </c>
      <c r="T30" s="78">
        <f t="shared" si="134"/>
        <v>9.6969696969696972</v>
      </c>
      <c r="U30" s="78">
        <f t="shared" si="134"/>
        <v>3.8008160467354593</v>
      </c>
      <c r="V30" s="243">
        <f t="shared" si="133"/>
        <v>11.125</v>
      </c>
      <c r="W30" s="78">
        <f t="shared" si="119"/>
        <v>46.346117232456564</v>
      </c>
      <c r="X30" s="78">
        <f t="shared" ref="X30:CI30" si="135">IF(X9="NA","NA",IF(X20="NA","NA",AVERAGE(X9,X20)))</f>
        <v>37.101715638352758</v>
      </c>
      <c r="Y30" s="78">
        <f t="shared" si="135"/>
        <v>64.316807347729451</v>
      </c>
      <c r="Z30" s="78">
        <f t="shared" si="135"/>
        <v>37.663469420688543</v>
      </c>
      <c r="AA30" s="64">
        <f t="shared" si="135"/>
        <v>26.653337927040912</v>
      </c>
      <c r="AB30" s="78">
        <f t="shared" si="135"/>
        <v>0</v>
      </c>
      <c r="AC30" s="78">
        <f t="shared" si="135"/>
        <v>0</v>
      </c>
      <c r="AD30" s="78">
        <f t="shared" si="135"/>
        <v>4.5251962675506272</v>
      </c>
      <c r="AE30" s="78">
        <f t="shared" si="135"/>
        <v>0</v>
      </c>
      <c r="AF30" s="78">
        <f t="shared" si="135"/>
        <v>1.5245410027491673</v>
      </c>
      <c r="AG30" s="78">
        <f t="shared" si="135"/>
        <v>1.3853771629549423</v>
      </c>
      <c r="AH30" s="78">
        <f t="shared" si="135"/>
        <v>8.2437576194325821</v>
      </c>
      <c r="AI30" s="78">
        <f t="shared" si="135"/>
        <v>0.50810199200233419</v>
      </c>
      <c r="AJ30" s="78">
        <f t="shared" si="135"/>
        <v>1.3192067249421109</v>
      </c>
      <c r="AK30" s="78">
        <f t="shared" si="135"/>
        <v>0</v>
      </c>
      <c r="AL30" s="78">
        <f t="shared" si="135"/>
        <v>0</v>
      </c>
      <c r="AM30" s="290">
        <f t="shared" si="135"/>
        <v>1066.8573712263346</v>
      </c>
      <c r="AN30" s="78" t="str">
        <f t="shared" si="135"/>
        <v>NA</v>
      </c>
      <c r="AO30" s="78" t="str">
        <f t="shared" si="135"/>
        <v>NA</v>
      </c>
      <c r="AP30" s="78" t="str">
        <f t="shared" si="135"/>
        <v>NA</v>
      </c>
      <c r="AQ30" s="78" t="str">
        <f t="shared" si="135"/>
        <v>NA</v>
      </c>
      <c r="AR30" s="78" t="str">
        <f t="shared" si="135"/>
        <v>NA</v>
      </c>
      <c r="AS30" s="78" t="str">
        <f t="shared" si="135"/>
        <v>NA</v>
      </c>
      <c r="AT30" s="78" t="str">
        <f t="shared" si="135"/>
        <v>NA</v>
      </c>
      <c r="AU30" s="63">
        <f t="shared" si="135"/>
        <v>0</v>
      </c>
      <c r="AV30" s="78">
        <f t="shared" si="135"/>
        <v>9.4438878627143517</v>
      </c>
      <c r="AW30" s="78">
        <f t="shared" si="135"/>
        <v>0</v>
      </c>
      <c r="AX30" s="78">
        <f t="shared" si="135"/>
        <v>1.626177069599112</v>
      </c>
      <c r="AY30" s="78">
        <f t="shared" si="135"/>
        <v>2.0967870574453182</v>
      </c>
      <c r="AZ30" s="78">
        <f t="shared" si="135"/>
        <v>14.988650217150148</v>
      </c>
      <c r="BA30" s="78">
        <f t="shared" si="135"/>
        <v>1.0361295523184855</v>
      </c>
      <c r="BB30" s="78">
        <f t="shared" si="135"/>
        <v>2.9113527722860377</v>
      </c>
      <c r="BC30" s="78">
        <f t="shared" si="135"/>
        <v>0</v>
      </c>
      <c r="BD30" s="78">
        <f t="shared" si="135"/>
        <v>0</v>
      </c>
      <c r="BE30" s="63">
        <f t="shared" si="135"/>
        <v>22.659096668799101</v>
      </c>
      <c r="BF30" s="78">
        <f t="shared" si="135"/>
        <v>18.711614344194579</v>
      </c>
      <c r="BG30" s="78">
        <f t="shared" si="135"/>
        <v>3.9474823246045228</v>
      </c>
      <c r="BH30" s="78">
        <f t="shared" si="135"/>
        <v>32.102984531513457</v>
      </c>
      <c r="BI30" s="63">
        <f t="shared" si="135"/>
        <v>36.483229755322775</v>
      </c>
      <c r="BJ30" s="66">
        <f t="shared" si="135"/>
        <v>32.213822816216002</v>
      </c>
      <c r="BK30" s="228">
        <f t="shared" si="135"/>
        <v>0.318481872171269</v>
      </c>
      <c r="BL30" s="66">
        <f t="shared" si="135"/>
        <v>5.5604848891750898</v>
      </c>
      <c r="BM30" s="63">
        <f t="shared" si="135"/>
        <v>7.1229822117886837E-2</v>
      </c>
      <c r="BN30" s="66">
        <f t="shared" si="135"/>
        <v>9.1828476395433734E-2</v>
      </c>
      <c r="BO30" s="66">
        <f t="shared" si="135"/>
        <v>0.66216350722084294</v>
      </c>
      <c r="BP30" s="66">
        <f t="shared" si="135"/>
        <v>4.5824700179004613E-2</v>
      </c>
      <c r="BQ30" s="66">
        <f t="shared" si="135"/>
        <v>0.1289534940868319</v>
      </c>
      <c r="BR30" s="66">
        <f t="shared" si="135"/>
        <v>0.82522180573416359</v>
      </c>
      <c r="BS30" s="66">
        <f t="shared" si="135"/>
        <v>0.17477819426583652</v>
      </c>
      <c r="BT30" s="76">
        <f t="shared" si="135"/>
        <v>0</v>
      </c>
      <c r="BU30" s="69">
        <f t="shared" si="135"/>
        <v>1.0608930856610208</v>
      </c>
      <c r="BV30" s="69">
        <f t="shared" si="135"/>
        <v>0</v>
      </c>
      <c r="BW30" s="69">
        <f t="shared" si="135"/>
        <v>0.18580816089651164</v>
      </c>
      <c r="BX30" s="69">
        <f t="shared" si="135"/>
        <v>0.23963780454807238</v>
      </c>
      <c r="BY30" s="69">
        <f t="shared" si="135"/>
        <v>1.6910769585393579</v>
      </c>
      <c r="BZ30" s="69">
        <f t="shared" si="135"/>
        <v>0.11670533511037076</v>
      </c>
      <c r="CA30" s="69">
        <f t="shared" si="135"/>
        <v>0.32718193751678648</v>
      </c>
      <c r="CB30" s="69">
        <f t="shared" si="135"/>
        <v>0</v>
      </c>
      <c r="CC30" s="69">
        <f t="shared" si="135"/>
        <v>0</v>
      </c>
      <c r="CD30" s="76">
        <f t="shared" si="135"/>
        <v>2.560410196611099</v>
      </c>
      <c r="CE30" s="69">
        <f t="shared" si="135"/>
        <v>2.116522923983942</v>
      </c>
      <c r="CF30" s="69">
        <f t="shared" si="135"/>
        <v>0.44388727262715721</v>
      </c>
      <c r="CG30" s="69">
        <f t="shared" si="135"/>
        <v>3.6213032822721205</v>
      </c>
      <c r="CH30" s="76">
        <f t="shared" si="135"/>
        <v>1.6059203057121101</v>
      </c>
      <c r="CI30" s="50">
        <f t="shared" si="135"/>
        <v>0.70335155404255068</v>
      </c>
      <c r="CJ30" s="50">
        <f t="shared" ref="CJ30:DZ30" si="136">IF(CJ9="NA","NA",IF(CJ20="NA","NA",AVERAGE(CJ9,CJ20)))</f>
        <v>0</v>
      </c>
      <c r="CK30" s="50">
        <f t="shared" si="136"/>
        <v>0.19089587145800285</v>
      </c>
      <c r="CL30" s="50">
        <f t="shared" si="136"/>
        <v>6.8482083985074174E-2</v>
      </c>
      <c r="CM30" s="50">
        <f t="shared" si="136"/>
        <v>0</v>
      </c>
      <c r="CN30" s="50">
        <f t="shared" si="136"/>
        <v>0</v>
      </c>
      <c r="CO30" s="50">
        <f t="shared" si="136"/>
        <v>0</v>
      </c>
      <c r="CP30" s="50">
        <f t="shared" si="136"/>
        <v>0</v>
      </c>
      <c r="CQ30" s="50">
        <f t="shared" si="136"/>
        <v>0</v>
      </c>
      <c r="CR30" s="76">
        <f t="shared" si="136"/>
        <v>0.25937795544307707</v>
      </c>
      <c r="CS30" s="50">
        <f t="shared" si="136"/>
        <v>0.25937795544307707</v>
      </c>
      <c r="CT30" s="50">
        <f t="shared" si="136"/>
        <v>0</v>
      </c>
      <c r="CU30" s="76">
        <f t="shared" si="136"/>
        <v>-1.6059203057121101</v>
      </c>
      <c r="CV30" s="69">
        <f t="shared" si="136"/>
        <v>0.35754153161847013</v>
      </c>
      <c r="CW30" s="69">
        <f t="shared" si="136"/>
        <v>0</v>
      </c>
      <c r="CX30" s="69">
        <f t="shared" si="136"/>
        <v>-5.0877105614912238E-3</v>
      </c>
      <c r="CY30" s="69">
        <f t="shared" si="136"/>
        <v>0.17115572056299821</v>
      </c>
      <c r="CZ30" s="69">
        <f t="shared" si="136"/>
        <v>1.6910769585393579</v>
      </c>
      <c r="DA30" s="69">
        <f t="shared" si="136"/>
        <v>0.11670533511037076</v>
      </c>
      <c r="DB30" s="69">
        <f t="shared" si="136"/>
        <v>0.32718193751678648</v>
      </c>
      <c r="DC30" s="69">
        <f t="shared" si="136"/>
        <v>0</v>
      </c>
      <c r="DD30" s="69">
        <f t="shared" si="136"/>
        <v>0</v>
      </c>
      <c r="DE30" s="76">
        <f t="shared" si="136"/>
        <v>2.3010322411680217</v>
      </c>
      <c r="DF30" s="69">
        <f t="shared" si="136"/>
        <v>1.8571449685408652</v>
      </c>
      <c r="DG30" s="69">
        <f t="shared" si="136"/>
        <v>0.44388727262715721</v>
      </c>
      <c r="DH30" s="159">
        <f t="shared" si="136"/>
        <v>-0.14154741074161786</v>
      </c>
      <c r="DI30" s="105">
        <f t="shared" si="136"/>
        <v>3.1695224691321328E-2</v>
      </c>
      <c r="DJ30" s="105">
        <f t="shared" si="136"/>
        <v>0</v>
      </c>
      <c r="DK30" s="105">
        <f t="shared" si="136"/>
        <v>-6.9304862204367062E-4</v>
      </c>
      <c r="DL30" s="105">
        <f t="shared" si="136"/>
        <v>1.4765372347823649E-2</v>
      </c>
      <c r="DM30" s="105">
        <f t="shared" si="136"/>
        <v>0.14869687202422954</v>
      </c>
      <c r="DN30" s="105">
        <f t="shared" si="136"/>
        <v>1.0279059235456484E-2</v>
      </c>
      <c r="DO30" s="105">
        <f t="shared" si="136"/>
        <v>2.8882457347804702E-2</v>
      </c>
      <c r="DP30" s="105">
        <f t="shared" si="136"/>
        <v>0</v>
      </c>
      <c r="DQ30" s="105">
        <f t="shared" si="136"/>
        <v>0</v>
      </c>
      <c r="DR30" s="159">
        <f t="shared" si="136"/>
        <v>0.20193071233327067</v>
      </c>
      <c r="DS30" s="105">
        <f t="shared" si="136"/>
        <v>0.16276919575000953</v>
      </c>
      <c r="DT30" s="105">
        <f t="shared" si="136"/>
        <v>3.9161516583261183E-2</v>
      </c>
      <c r="DU30" s="105">
        <f t="shared" si="136"/>
        <v>9.2078526282974194E-2</v>
      </c>
      <c r="DV30" s="63">
        <f t="shared" si="136"/>
        <v>8.12889841029601</v>
      </c>
      <c r="DW30" s="78">
        <f t="shared" si="136"/>
        <v>5.2274615248620959</v>
      </c>
      <c r="DX30" s="78">
        <f t="shared" si="136"/>
        <v>4.1855390473963308</v>
      </c>
      <c r="DY30" s="78">
        <f t="shared" si="136"/>
        <v>0.33316936279405701</v>
      </c>
      <c r="DZ30" s="64">
        <f t="shared" si="136"/>
        <v>0.41751843920441217</v>
      </c>
    </row>
    <row r="31" spans="1:130">
      <c r="A31" s="62"/>
      <c r="B31" s="62"/>
      <c r="C31" s="63">
        <f>IF(C10="NA"," ",IF(C21="NA"," ",AVERAGE(C10,C21)))</f>
        <v>17.541666666664241</v>
      </c>
      <c r="D31" s="64">
        <f t="shared" si="128"/>
        <v>3.5625</v>
      </c>
      <c r="E31" s="78">
        <f t="shared" si="128"/>
        <v>0.6</v>
      </c>
      <c r="F31" s="69">
        <f t="shared" si="128"/>
        <v>0.25</v>
      </c>
      <c r="G31" s="64">
        <f t="shared" si="128"/>
        <v>7.2289156626455325E-2</v>
      </c>
      <c r="H31" s="78">
        <f t="shared" si="128"/>
        <v>8.3000000000058201</v>
      </c>
      <c r="I31" s="78">
        <f t="shared" si="128"/>
        <v>100.80003710305223</v>
      </c>
      <c r="J31" s="78">
        <f t="shared" ref="J31:V31" si="137">IF(J10="NA"," ",IF(J21="NA"," ",AVERAGE(J10,J21)))</f>
        <v>63.695948739865756</v>
      </c>
      <c r="K31" s="78">
        <f t="shared" si="137"/>
        <v>12.144582783491753</v>
      </c>
      <c r="L31" s="64">
        <f t="shared" si="137"/>
        <v>7.6742106915447099</v>
      </c>
      <c r="M31" s="78">
        <f t="shared" si="137"/>
        <v>5.3949999999999996</v>
      </c>
      <c r="N31" s="78">
        <f t="shared" si="137"/>
        <v>13.75</v>
      </c>
      <c r="O31" s="78">
        <f t="shared" si="137"/>
        <v>2</v>
      </c>
      <c r="P31" s="78">
        <f t="shared" si="137"/>
        <v>0</v>
      </c>
      <c r="Q31" s="78">
        <f t="shared" si="137"/>
        <v>2</v>
      </c>
      <c r="R31" s="66">
        <f t="shared" si="137"/>
        <v>5.8250000000000002</v>
      </c>
      <c r="S31" s="63">
        <f t="shared" ref="S31:U31" si="138">IF(S10="NA","NA",IF(S21="NA","NA",AVERAGE(S10,S21)))</f>
        <v>-7.545598731165748E-2</v>
      </c>
      <c r="T31" s="78">
        <f t="shared" si="138"/>
        <v>12.865497076023392</v>
      </c>
      <c r="U31" s="78">
        <f t="shared" si="138"/>
        <v>4.5944205848393116</v>
      </c>
      <c r="V31" s="243">
        <f t="shared" si="137"/>
        <v>11.745000000000001</v>
      </c>
      <c r="W31" s="78" t="str">
        <f t="shared" si="119"/>
        <v>NA</v>
      </c>
      <c r="X31" s="78" t="str">
        <f t="shared" ref="X31:CI31" si="139">IF(X10="NA","NA",IF(X21="NA","NA",AVERAGE(X10,X21)))</f>
        <v>NA</v>
      </c>
      <c r="Y31" s="78" t="str">
        <f t="shared" si="139"/>
        <v>NA</v>
      </c>
      <c r="Z31" s="78" t="str">
        <f t="shared" si="139"/>
        <v>NA</v>
      </c>
      <c r="AA31" s="64" t="str">
        <f t="shared" si="139"/>
        <v>NA</v>
      </c>
      <c r="AB31" s="78">
        <f t="shared" si="139"/>
        <v>0</v>
      </c>
      <c r="AC31" s="78">
        <f t="shared" si="139"/>
        <v>4.3171413949569537</v>
      </c>
      <c r="AD31" s="78">
        <f t="shared" si="139"/>
        <v>4.4183438652885449</v>
      </c>
      <c r="AE31" s="78">
        <f t="shared" si="139"/>
        <v>0</v>
      </c>
      <c r="AF31" s="78">
        <f t="shared" si="139"/>
        <v>2.1368360198542025</v>
      </c>
      <c r="AG31" s="78">
        <f t="shared" si="139"/>
        <v>1.5868230711216347</v>
      </c>
      <c r="AH31" s="78">
        <f t="shared" si="139"/>
        <v>5.9437560869816615</v>
      </c>
      <c r="AI31" s="78">
        <f t="shared" si="139"/>
        <v>0.66807489948954824</v>
      </c>
      <c r="AJ31" s="78">
        <f t="shared" si="139"/>
        <v>1.1623157777571831</v>
      </c>
      <c r="AK31" s="78">
        <f t="shared" si="139"/>
        <v>0</v>
      </c>
      <c r="AL31" s="78">
        <f t="shared" si="139"/>
        <v>0</v>
      </c>
      <c r="AM31" s="290">
        <f t="shared" si="139"/>
        <v>633.50557176360235</v>
      </c>
      <c r="AN31" s="78" t="str">
        <f t="shared" si="139"/>
        <v>NA</v>
      </c>
      <c r="AO31" s="78" t="str">
        <f t="shared" si="139"/>
        <v>NA</v>
      </c>
      <c r="AP31" s="78" t="str">
        <f t="shared" si="139"/>
        <v>NA</v>
      </c>
      <c r="AQ31" s="78">
        <f t="shared" si="139"/>
        <v>0.29637687567887827</v>
      </c>
      <c r="AR31" s="78" t="str">
        <f t="shared" si="139"/>
        <v>NA</v>
      </c>
      <c r="AS31" s="78" t="str">
        <f t="shared" si="139"/>
        <v>NA</v>
      </c>
      <c r="AT31" s="78" t="str">
        <f t="shared" si="139"/>
        <v>NA</v>
      </c>
      <c r="AU31" s="63">
        <f t="shared" si="139"/>
        <v>4.6049508212874173</v>
      </c>
      <c r="AV31" s="78">
        <f t="shared" si="139"/>
        <v>9.2208915449500068</v>
      </c>
      <c r="AW31" s="78">
        <f t="shared" si="139"/>
        <v>0</v>
      </c>
      <c r="AX31" s="78">
        <f t="shared" si="139"/>
        <v>2.2792917545111493</v>
      </c>
      <c r="AY31" s="78">
        <f t="shared" si="139"/>
        <v>2.4016781616976091</v>
      </c>
      <c r="AZ31" s="78">
        <f t="shared" si="139"/>
        <v>10.806829249057566</v>
      </c>
      <c r="BA31" s="78">
        <f t="shared" si="139"/>
        <v>1.3623488146453533</v>
      </c>
      <c r="BB31" s="78">
        <f t="shared" si="139"/>
        <v>2.5651106819468863</v>
      </c>
      <c r="BC31" s="78">
        <f t="shared" si="139"/>
        <v>0</v>
      </c>
      <c r="BD31" s="78">
        <f t="shared" si="139"/>
        <v>0</v>
      </c>
      <c r="BE31" s="63">
        <f t="shared" si="139"/>
        <v>19.415258661858566</v>
      </c>
      <c r="BF31" s="78">
        <f t="shared" si="139"/>
        <v>15.487799165266324</v>
      </c>
      <c r="BG31" s="78">
        <f t="shared" si="139"/>
        <v>3.92745949659224</v>
      </c>
      <c r="BH31" s="78">
        <f t="shared" si="139"/>
        <v>33.241101028095983</v>
      </c>
      <c r="BI31" s="238" t="str">
        <f t="shared" si="139"/>
        <v>NA</v>
      </c>
      <c r="BJ31" s="50" t="str">
        <f t="shared" si="139"/>
        <v>NA</v>
      </c>
      <c r="BK31" s="228">
        <f t="shared" si="139"/>
        <v>0.3297727062750202</v>
      </c>
      <c r="BL31" s="50" t="str">
        <f t="shared" si="139"/>
        <v>NA</v>
      </c>
      <c r="BM31" s="63">
        <f t="shared" si="139"/>
        <v>0.11789681760904686</v>
      </c>
      <c r="BN31" s="66">
        <f t="shared" si="139"/>
        <v>0.12391294878305011</v>
      </c>
      <c r="BO31" s="66">
        <f t="shared" si="139"/>
        <v>0.55557531133052518</v>
      </c>
      <c r="BP31" s="66">
        <f t="shared" si="139"/>
        <v>7.0198466114573838E-2</v>
      </c>
      <c r="BQ31" s="66">
        <f t="shared" si="139"/>
        <v>0.13241645616280395</v>
      </c>
      <c r="BR31" s="66">
        <f t="shared" si="139"/>
        <v>0.79738507772262213</v>
      </c>
      <c r="BS31" s="66">
        <f t="shared" si="139"/>
        <v>0.20261492227737779</v>
      </c>
      <c r="BT31" s="76">
        <f t="shared" si="139"/>
        <v>0.53859073933186152</v>
      </c>
      <c r="BU31" s="69">
        <f t="shared" si="139"/>
        <v>1.0784668473625736</v>
      </c>
      <c r="BV31" s="69">
        <f t="shared" si="139"/>
        <v>0</v>
      </c>
      <c r="BW31" s="69">
        <f t="shared" si="139"/>
        <v>0.26658383093697652</v>
      </c>
      <c r="BX31" s="69">
        <f t="shared" si="139"/>
        <v>0.28089803060790747</v>
      </c>
      <c r="BY31" s="69">
        <f t="shared" si="139"/>
        <v>1.2639566373166744</v>
      </c>
      <c r="BZ31" s="69">
        <f t="shared" si="139"/>
        <v>0.15933904264857934</v>
      </c>
      <c r="CA31" s="69">
        <f t="shared" si="139"/>
        <v>0.30001294525694577</v>
      </c>
      <c r="CB31" s="69">
        <f t="shared" si="139"/>
        <v>0</v>
      </c>
      <c r="CC31" s="69">
        <f t="shared" si="139"/>
        <v>0</v>
      </c>
      <c r="CD31" s="76">
        <f t="shared" si="139"/>
        <v>2.2707904867670834</v>
      </c>
      <c r="CE31" s="69">
        <f t="shared" si="139"/>
        <v>1.8114384988615582</v>
      </c>
      <c r="CF31" s="69">
        <f t="shared" si="139"/>
        <v>0.45935198790552512</v>
      </c>
      <c r="CG31" s="69">
        <f t="shared" si="139"/>
        <v>3.8878480734615177</v>
      </c>
      <c r="CH31" s="76">
        <f t="shared" si="139"/>
        <v>1.6687700882568484</v>
      </c>
      <c r="CI31" s="50">
        <f t="shared" si="139"/>
        <v>0.73087813308065308</v>
      </c>
      <c r="CJ31" s="50">
        <f t="shared" ref="CJ31:DZ31" si="140">IF(CJ10="NA","NA",IF(CJ21="NA","NA",AVERAGE(CJ10,CJ21)))</f>
        <v>0</v>
      </c>
      <c r="CK31" s="50">
        <f t="shared" si="140"/>
        <v>0.19836682999009742</v>
      </c>
      <c r="CL31" s="50">
        <f t="shared" si="140"/>
        <v>7.1162219525650619E-2</v>
      </c>
      <c r="CM31" s="50">
        <f t="shared" si="140"/>
        <v>0</v>
      </c>
      <c r="CN31" s="50">
        <f t="shared" si="140"/>
        <v>0</v>
      </c>
      <c r="CO31" s="50">
        <f t="shared" si="140"/>
        <v>0</v>
      </c>
      <c r="CP31" s="50">
        <f t="shared" si="140"/>
        <v>0</v>
      </c>
      <c r="CQ31" s="50">
        <f t="shared" si="140"/>
        <v>0</v>
      </c>
      <c r="CR31" s="76">
        <f t="shared" si="140"/>
        <v>0.26952904951574808</v>
      </c>
      <c r="CS31" s="50">
        <f t="shared" si="140"/>
        <v>0.26952904951574808</v>
      </c>
      <c r="CT31" s="50">
        <f t="shared" si="140"/>
        <v>0</v>
      </c>
      <c r="CU31" s="76">
        <f t="shared" si="140"/>
        <v>-1.1301793489249867</v>
      </c>
      <c r="CV31" s="69">
        <f t="shared" si="140"/>
        <v>0.34758871428192062</v>
      </c>
      <c r="CW31" s="69">
        <f t="shared" si="140"/>
        <v>0</v>
      </c>
      <c r="CX31" s="69">
        <f t="shared" si="140"/>
        <v>6.8217000946879117E-2</v>
      </c>
      <c r="CY31" s="69">
        <f t="shared" si="140"/>
        <v>0.20973581108225686</v>
      </c>
      <c r="CZ31" s="69">
        <f t="shared" si="140"/>
        <v>1.2639566373166744</v>
      </c>
      <c r="DA31" s="69">
        <f t="shared" si="140"/>
        <v>0.15933904264857934</v>
      </c>
      <c r="DB31" s="69">
        <f t="shared" si="140"/>
        <v>0.30001294525694577</v>
      </c>
      <c r="DC31" s="69">
        <f t="shared" si="140"/>
        <v>0</v>
      </c>
      <c r="DD31" s="69">
        <f t="shared" si="140"/>
        <v>0</v>
      </c>
      <c r="DE31" s="76">
        <f t="shared" si="140"/>
        <v>2.0012614372513355</v>
      </c>
      <c r="DF31" s="69">
        <f t="shared" si="140"/>
        <v>1.5419094493458103</v>
      </c>
      <c r="DG31" s="69">
        <f t="shared" si="140"/>
        <v>0.45935198790552512</v>
      </c>
      <c r="DH31" s="159">
        <f t="shared" si="140"/>
        <v>-9.5863391631787795E-2</v>
      </c>
      <c r="DI31" s="105">
        <f t="shared" si="140"/>
        <v>2.948296044843849E-2</v>
      </c>
      <c r="DJ31" s="105">
        <f t="shared" si="140"/>
        <v>0</v>
      </c>
      <c r="DK31" s="105">
        <f t="shared" si="140"/>
        <v>5.7862613433319401E-3</v>
      </c>
      <c r="DL31" s="105">
        <f t="shared" si="140"/>
        <v>1.779008457030614E-2</v>
      </c>
      <c r="DM31" s="105">
        <f t="shared" si="140"/>
        <v>0.10721056816684776</v>
      </c>
      <c r="DN31" s="105">
        <f t="shared" si="140"/>
        <v>1.3515360249843612E-2</v>
      </c>
      <c r="DO31" s="105">
        <f t="shared" si="140"/>
        <v>2.5447517239745289E-2</v>
      </c>
      <c r="DP31" s="105">
        <f t="shared" si="140"/>
        <v>0</v>
      </c>
      <c r="DQ31" s="105">
        <f t="shared" si="140"/>
        <v>0</v>
      </c>
      <c r="DR31" s="159">
        <f t="shared" si="140"/>
        <v>0.16974979157007475</v>
      </c>
      <c r="DS31" s="105">
        <f t="shared" si="140"/>
        <v>0.13078691408048584</v>
      </c>
      <c r="DT31" s="105">
        <f t="shared" si="140"/>
        <v>3.8962877489588897E-2</v>
      </c>
      <c r="DU31" s="105">
        <f t="shared" si="140"/>
        <v>0.10336936038672545</v>
      </c>
      <c r="DV31" s="63">
        <f t="shared" si="140"/>
        <v>8.3737447479496563</v>
      </c>
      <c r="DW31" s="78" t="str">
        <f t="shared" si="140"/>
        <v>NA</v>
      </c>
      <c r="DX31" s="78" t="str">
        <f t="shared" si="140"/>
        <v>NA</v>
      </c>
      <c r="DY31" s="78" t="str">
        <f t="shared" si="140"/>
        <v>NA</v>
      </c>
      <c r="DZ31" s="64" t="str">
        <f t="shared" si="140"/>
        <v>NA</v>
      </c>
    </row>
    <row r="32" spans="1:130">
      <c r="A32" s="62"/>
      <c r="B32" s="62"/>
      <c r="C32" s="63">
        <f>IF(C11="NA"," ",IF(C22="NA"," ",AVERAGE(C11,C22)))</f>
        <v>21</v>
      </c>
      <c r="D32" s="64">
        <f t="shared" si="128"/>
        <v>3.4583333333357587</v>
      </c>
      <c r="E32" s="78">
        <f t="shared" si="128"/>
        <v>0.6</v>
      </c>
      <c r="F32" s="69">
        <f t="shared" si="128"/>
        <v>0.25</v>
      </c>
      <c r="G32" s="64">
        <f t="shared" si="128"/>
        <v>7.0175438596491224E-2</v>
      </c>
      <c r="H32" s="78">
        <f t="shared" si="128"/>
        <v>8.5500000000000007</v>
      </c>
      <c r="I32" s="78">
        <f t="shared" si="128"/>
        <v>100.80003710305223</v>
      </c>
      <c r="J32" s="78">
        <f t="shared" ref="J32:V32" si="141">IF(J11="NA"," ",IF(J22="NA"," ",AVERAGE(J11,J22)))</f>
        <v>63.695948739865756</v>
      </c>
      <c r="K32" s="78">
        <f t="shared" si="141"/>
        <v>11.789478023748799</v>
      </c>
      <c r="L32" s="64">
        <f t="shared" si="141"/>
        <v>7.4498185660661704</v>
      </c>
      <c r="M32" s="78">
        <f t="shared" si="141"/>
        <v>5.71</v>
      </c>
      <c r="N32" s="78">
        <f t="shared" si="141"/>
        <v>11</v>
      </c>
      <c r="O32" s="78">
        <f t="shared" si="141"/>
        <v>2</v>
      </c>
      <c r="P32" s="78">
        <f t="shared" si="141"/>
        <v>0</v>
      </c>
      <c r="Q32" s="78">
        <f t="shared" si="141"/>
        <v>2</v>
      </c>
      <c r="R32" s="66">
        <f t="shared" si="141"/>
        <v>5.8949999999999996</v>
      </c>
      <c r="S32" s="63">
        <f t="shared" ref="S32:U32" si="142">IF(S11="NA","NA",IF(S22="NA","NA",AVERAGE(S11,S22)))</f>
        <v>-1.9735872634141491E-2</v>
      </c>
      <c r="T32" s="78">
        <f t="shared" si="142"/>
        <v>10.602409638546781</v>
      </c>
      <c r="U32" s="78" t="str">
        <f t="shared" si="142"/>
        <v>NA</v>
      </c>
      <c r="V32" s="243">
        <f t="shared" si="141"/>
        <v>11.879999999999999</v>
      </c>
      <c r="W32" s="78">
        <f t="shared" si="119"/>
        <v>51.770985625983116</v>
      </c>
      <c r="X32" s="78">
        <f t="shared" ref="X32:CI32" si="143">IF(X11="NA","NA",IF(X22="NA","NA",AVERAGE(X11,X22)))</f>
        <v>38.083468374375599</v>
      </c>
      <c r="Y32" s="78" t="str">
        <f t="shared" si="143"/>
        <v>NA</v>
      </c>
      <c r="Z32" s="78" t="str">
        <f t="shared" si="143"/>
        <v>NA</v>
      </c>
      <c r="AA32" s="64" t="str">
        <f t="shared" si="143"/>
        <v>NA</v>
      </c>
      <c r="AB32" s="78">
        <f t="shared" si="143"/>
        <v>0</v>
      </c>
      <c r="AC32" s="78">
        <f t="shared" si="143"/>
        <v>0</v>
      </c>
      <c r="AD32" s="78">
        <f t="shared" si="143"/>
        <v>4.6763609066180507</v>
      </c>
      <c r="AE32" s="78">
        <f t="shared" si="143"/>
        <v>0</v>
      </c>
      <c r="AF32" s="78">
        <f t="shared" si="143"/>
        <v>1.7975817084324863</v>
      </c>
      <c r="AG32" s="78">
        <f t="shared" si="143"/>
        <v>2.1387300316027025</v>
      </c>
      <c r="AH32" s="78">
        <f t="shared" si="143"/>
        <v>7.3119399786944506</v>
      </c>
      <c r="AI32" s="50" t="str">
        <f t="shared" si="143"/>
        <v>NA</v>
      </c>
      <c r="AJ32" s="50" t="str">
        <f t="shared" si="143"/>
        <v>NA</v>
      </c>
      <c r="AK32" s="157" t="str">
        <f t="shared" si="143"/>
        <v>NA</v>
      </c>
      <c r="AL32" s="157" t="str">
        <f t="shared" si="143"/>
        <v>NA</v>
      </c>
      <c r="AM32" s="290">
        <f t="shared" si="143"/>
        <v>1165.9901358093125</v>
      </c>
      <c r="AN32" s="78" t="str">
        <f t="shared" si="143"/>
        <v>NA</v>
      </c>
      <c r="AO32" s="78" t="str">
        <f t="shared" si="143"/>
        <v>NA</v>
      </c>
      <c r="AP32" s="78" t="str">
        <f t="shared" si="143"/>
        <v>NA</v>
      </c>
      <c r="AQ32" s="78">
        <f t="shared" si="143"/>
        <v>0.56192295701614214</v>
      </c>
      <c r="AR32" s="78" t="str">
        <f t="shared" si="143"/>
        <v>NA</v>
      </c>
      <c r="AS32" s="78" t="str">
        <f t="shared" si="143"/>
        <v>NA</v>
      </c>
      <c r="AT32" s="78" t="str">
        <f t="shared" si="143"/>
        <v>NA</v>
      </c>
      <c r="AU32" s="63">
        <f t="shared" si="143"/>
        <v>0</v>
      </c>
      <c r="AV32" s="78">
        <f t="shared" si="143"/>
        <v>9.7593618920724534</v>
      </c>
      <c r="AW32" s="78">
        <f t="shared" si="143"/>
        <v>0</v>
      </c>
      <c r="AX32" s="78">
        <f t="shared" si="143"/>
        <v>1.9174204889946522</v>
      </c>
      <c r="AY32" s="78">
        <f t="shared" si="143"/>
        <v>3.2369968045878741</v>
      </c>
      <c r="AZ32" s="78">
        <f t="shared" si="143"/>
        <v>13.294436324899003</v>
      </c>
      <c r="BA32" s="157" t="str">
        <f t="shared" si="143"/>
        <v>NA</v>
      </c>
      <c r="BB32" s="157" t="str">
        <f t="shared" si="143"/>
        <v>NA</v>
      </c>
      <c r="BC32" s="157" t="str">
        <f t="shared" si="143"/>
        <v>NA</v>
      </c>
      <c r="BD32" s="157" t="str">
        <f t="shared" si="143"/>
        <v>NA</v>
      </c>
      <c r="BE32" s="162" t="str">
        <f t="shared" si="143"/>
        <v>NA</v>
      </c>
      <c r="BF32" s="78">
        <f t="shared" si="143"/>
        <v>18.448853618481529</v>
      </c>
      <c r="BG32" s="78" t="str">
        <f t="shared" si="143"/>
        <v>NA</v>
      </c>
      <c r="BH32" s="78">
        <f t="shared" si="143"/>
        <v>31.752273104584699</v>
      </c>
      <c r="BI32" s="238" t="str">
        <f t="shared" si="143"/>
        <v>NA</v>
      </c>
      <c r="BJ32" s="50" t="str">
        <f t="shared" si="143"/>
        <v>NA</v>
      </c>
      <c r="BK32" s="228">
        <f t="shared" si="143"/>
        <v>0.31500259342288711</v>
      </c>
      <c r="BL32" s="50" t="str">
        <f t="shared" si="143"/>
        <v>NA</v>
      </c>
      <c r="BM32" s="76" t="str">
        <f t="shared" si="143"/>
        <v>NA</v>
      </c>
      <c r="BN32" s="50" t="str">
        <f t="shared" si="143"/>
        <v>NA</v>
      </c>
      <c r="BO32" s="50" t="str">
        <f t="shared" si="143"/>
        <v>NA</v>
      </c>
      <c r="BP32" s="50" t="str">
        <f t="shared" si="143"/>
        <v>NA</v>
      </c>
      <c r="BQ32" s="50" t="str">
        <f t="shared" si="143"/>
        <v>NA</v>
      </c>
      <c r="BR32" s="50" t="str">
        <f t="shared" si="143"/>
        <v>NA</v>
      </c>
      <c r="BS32" s="50" t="str">
        <f t="shared" si="143"/>
        <v>NA</v>
      </c>
      <c r="BT32" s="76">
        <f t="shared" si="143"/>
        <v>0</v>
      </c>
      <c r="BU32" s="69">
        <f t="shared" si="143"/>
        <v>1.1758267339838084</v>
      </c>
      <c r="BV32" s="69">
        <f t="shared" si="143"/>
        <v>0</v>
      </c>
      <c r="BW32" s="69">
        <f t="shared" si="143"/>
        <v>0.23101451674618162</v>
      </c>
      <c r="BX32" s="69">
        <f t="shared" si="143"/>
        <v>0.38999961501031377</v>
      </c>
      <c r="BY32" s="69">
        <f t="shared" si="143"/>
        <v>1.6017393162517686</v>
      </c>
      <c r="BZ32" s="69" t="str">
        <f t="shared" si="143"/>
        <v>NA</v>
      </c>
      <c r="CA32" s="69" t="str">
        <f t="shared" si="143"/>
        <v>NA</v>
      </c>
      <c r="CB32" s="69" t="str">
        <f t="shared" si="143"/>
        <v>NA</v>
      </c>
      <c r="CC32" s="69" t="str">
        <f t="shared" si="143"/>
        <v>NA</v>
      </c>
      <c r="CD32" s="76" t="str">
        <f t="shared" si="143"/>
        <v>NA</v>
      </c>
      <c r="CE32" s="69">
        <f t="shared" si="143"/>
        <v>2.2227534480082642</v>
      </c>
      <c r="CF32" s="69" t="str">
        <f t="shared" si="143"/>
        <v>NA</v>
      </c>
      <c r="CG32" s="69">
        <f t="shared" si="143"/>
        <v>3.8255750728388476</v>
      </c>
      <c r="CH32" s="76">
        <f t="shared" si="143"/>
        <v>1.7190342475404878</v>
      </c>
      <c r="CI32" s="50">
        <f t="shared" si="143"/>
        <v>0.75289253467894013</v>
      </c>
      <c r="CJ32" s="50">
        <f t="shared" ref="CJ32:DZ32" si="144">IF(CJ11="NA","NA",IF(CJ22="NA","NA",AVERAGE(CJ11,CJ22)))</f>
        <v>0</v>
      </c>
      <c r="CK32" s="50">
        <f t="shared" si="144"/>
        <v>0.20434173450772816</v>
      </c>
      <c r="CL32" s="50">
        <f t="shared" si="144"/>
        <v>7.3305659872757375E-2</v>
      </c>
      <c r="CM32" s="50">
        <f t="shared" si="144"/>
        <v>0</v>
      </c>
      <c r="CN32" s="50">
        <f t="shared" si="144"/>
        <v>0</v>
      </c>
      <c r="CO32" s="50">
        <f t="shared" si="144"/>
        <v>0</v>
      </c>
      <c r="CP32" s="50">
        <f t="shared" si="144"/>
        <v>0</v>
      </c>
      <c r="CQ32" s="50">
        <f t="shared" si="144"/>
        <v>0</v>
      </c>
      <c r="CR32" s="76">
        <f t="shared" si="144"/>
        <v>0.27764739438048558</v>
      </c>
      <c r="CS32" s="50">
        <f t="shared" si="144"/>
        <v>0.27764739438048558</v>
      </c>
      <c r="CT32" s="50">
        <f t="shared" si="144"/>
        <v>0</v>
      </c>
      <c r="CU32" s="76">
        <f t="shared" si="144"/>
        <v>-1.7190342475404878</v>
      </c>
      <c r="CV32" s="69">
        <f t="shared" si="144"/>
        <v>0.42293419930486831</v>
      </c>
      <c r="CW32" s="69">
        <f t="shared" si="144"/>
        <v>0</v>
      </c>
      <c r="CX32" s="69">
        <f t="shared" si="144"/>
        <v>2.6672782238453471E-2</v>
      </c>
      <c r="CY32" s="69">
        <f t="shared" si="144"/>
        <v>0.31669395513755638</v>
      </c>
      <c r="CZ32" s="69">
        <f t="shared" si="144"/>
        <v>1.6017393162517686</v>
      </c>
      <c r="DA32" s="69" t="str">
        <f t="shared" si="144"/>
        <v>NA</v>
      </c>
      <c r="DB32" s="69" t="str">
        <f t="shared" si="144"/>
        <v>NA</v>
      </c>
      <c r="DC32" s="69" t="str">
        <f t="shared" si="144"/>
        <v>NA</v>
      </c>
      <c r="DD32" s="69" t="str">
        <f t="shared" si="144"/>
        <v>NA</v>
      </c>
      <c r="DE32" s="76" t="str">
        <f t="shared" si="144"/>
        <v>NA</v>
      </c>
      <c r="DF32" s="69">
        <f t="shared" si="144"/>
        <v>1.9451060536277787</v>
      </c>
      <c r="DG32" s="69" t="str">
        <f t="shared" si="144"/>
        <v>NA</v>
      </c>
      <c r="DH32" s="159">
        <f t="shared" si="144"/>
        <v>-0.14154741074161786</v>
      </c>
      <c r="DI32" s="105">
        <f t="shared" si="144"/>
        <v>3.4824926211525914E-2</v>
      </c>
      <c r="DJ32" s="105">
        <f t="shared" si="144"/>
        <v>0</v>
      </c>
      <c r="DK32" s="105">
        <f t="shared" si="144"/>
        <v>2.1962699512996066E-3</v>
      </c>
      <c r="DL32" s="105">
        <f t="shared" si="144"/>
        <v>2.6076972818534491E-2</v>
      </c>
      <c r="DM32" s="105">
        <f t="shared" si="144"/>
        <v>0.13188920070840376</v>
      </c>
      <c r="DN32" s="105" t="str">
        <f t="shared" si="144"/>
        <v>NA</v>
      </c>
      <c r="DO32" s="105" t="str">
        <f t="shared" si="144"/>
        <v>NA</v>
      </c>
      <c r="DP32" s="105" t="str">
        <f t="shared" si="144"/>
        <v>NA</v>
      </c>
      <c r="DQ32" s="105" t="str">
        <f t="shared" si="144"/>
        <v>NA</v>
      </c>
      <c r="DR32" s="159" t="str">
        <f t="shared" si="144"/>
        <v>NA</v>
      </c>
      <c r="DS32" s="105">
        <f t="shared" si="144"/>
        <v>0.16016244347823788</v>
      </c>
      <c r="DT32" s="105" t="str">
        <f t="shared" si="144"/>
        <v>NA</v>
      </c>
      <c r="DU32" s="105" t="str">
        <f t="shared" si="144"/>
        <v>NA</v>
      </c>
      <c r="DV32" s="63">
        <f t="shared" si="144"/>
        <v>8.12889841029601</v>
      </c>
      <c r="DW32" s="78">
        <f t="shared" si="144"/>
        <v>6.2374681477044351</v>
      </c>
      <c r="DX32" s="78">
        <f t="shared" si="144"/>
        <v>4.5883696836564933</v>
      </c>
      <c r="DY32" s="78">
        <f t="shared" si="144"/>
        <v>0.25511604002119792</v>
      </c>
      <c r="DZ32" s="64">
        <f t="shared" si="144"/>
        <v>0.40210532808124932</v>
      </c>
    </row>
    <row r="33" spans="1:130">
      <c r="A33" s="62"/>
      <c r="B33" s="62"/>
      <c r="C33" s="63">
        <f>IF(C12="NA"," ",IF(C23="NA"," ",AVERAGE(C12,C23)))</f>
        <v>24.5625</v>
      </c>
      <c r="D33" s="64">
        <f t="shared" si="128"/>
        <v>3.5625</v>
      </c>
      <c r="E33" s="78">
        <f t="shared" si="128"/>
        <v>0.6</v>
      </c>
      <c r="F33" s="69">
        <f t="shared" si="128"/>
        <v>0.25</v>
      </c>
      <c r="G33" s="64">
        <f t="shared" si="128"/>
        <v>7.5949367088663552E-2</v>
      </c>
      <c r="H33" s="78">
        <f t="shared" si="128"/>
        <v>7.8999999999941792</v>
      </c>
      <c r="I33" s="78">
        <f t="shared" si="128"/>
        <v>100.80003710305223</v>
      </c>
      <c r="J33" s="78">
        <f t="shared" ref="J33:V33" si="145">IF(J12="NA"," ",IF(J23="NA"," ",AVERAGE(J12,J23)))</f>
        <v>63.695948739865756</v>
      </c>
      <c r="K33" s="78">
        <f t="shared" si="145"/>
        <v>12.759498367484369</v>
      </c>
      <c r="L33" s="64">
        <f t="shared" si="145"/>
        <v>8.0627783215079347</v>
      </c>
      <c r="M33" s="78">
        <f t="shared" si="145"/>
        <v>5.5150000000000006</v>
      </c>
      <c r="N33" s="78">
        <f t="shared" si="145"/>
        <v>12.5</v>
      </c>
      <c r="O33" s="78">
        <f t="shared" si="145"/>
        <v>2</v>
      </c>
      <c r="P33" s="78">
        <f t="shared" si="145"/>
        <v>0</v>
      </c>
      <c r="Q33" s="78">
        <f t="shared" si="145"/>
        <v>2</v>
      </c>
      <c r="R33" s="66">
        <f t="shared" si="145"/>
        <v>5.89</v>
      </c>
      <c r="S33" s="63">
        <f t="shared" ref="S33:U33" si="146">IF(S12="NA","NA",IF(S23="NA","NA",AVERAGE(S12,S23)))</f>
        <v>-6.4457137924088498E-2</v>
      </c>
      <c r="T33" s="78">
        <f t="shared" si="146"/>
        <v>11.69590643274854</v>
      </c>
      <c r="U33" s="78">
        <f t="shared" si="146"/>
        <v>3.4793269978857464</v>
      </c>
      <c r="V33" s="243">
        <f t="shared" si="145"/>
        <v>11.414999999999999</v>
      </c>
      <c r="W33" s="78" t="str">
        <f t="shared" si="119"/>
        <v>NA</v>
      </c>
      <c r="X33" s="78" t="str">
        <f t="shared" ref="X33:CI33" si="147">IF(X12="NA","NA",IF(X23="NA","NA",AVERAGE(X12,X23)))</f>
        <v>NA</v>
      </c>
      <c r="Y33" s="78">
        <f t="shared" si="147"/>
        <v>84.025751441791272</v>
      </c>
      <c r="Z33" s="78">
        <f t="shared" si="147"/>
        <v>43.067826706968312</v>
      </c>
      <c r="AA33" s="64">
        <f t="shared" si="147"/>
        <v>40.957924734822953</v>
      </c>
      <c r="AB33" s="78">
        <f t="shared" si="147"/>
        <v>0</v>
      </c>
      <c r="AC33" s="78">
        <f t="shared" si="147"/>
        <v>0</v>
      </c>
      <c r="AD33" s="78">
        <f t="shared" si="147"/>
        <v>5.0421283418056468</v>
      </c>
      <c r="AE33" s="78">
        <f t="shared" si="147"/>
        <v>0</v>
      </c>
      <c r="AF33" s="78">
        <f t="shared" si="147"/>
        <v>2.9373474192565308</v>
      </c>
      <c r="AG33" s="78">
        <f t="shared" si="147"/>
        <v>3.7932237049787885</v>
      </c>
      <c r="AH33" s="78">
        <f t="shared" si="147"/>
        <v>5.8850678059841748</v>
      </c>
      <c r="AI33" s="78">
        <f t="shared" si="147"/>
        <v>3.0514885859539098</v>
      </c>
      <c r="AJ33" s="78">
        <f t="shared" si="147"/>
        <v>1.3349003682303755</v>
      </c>
      <c r="AK33" s="78">
        <f t="shared" si="147"/>
        <v>0</v>
      </c>
      <c r="AL33" s="78">
        <f t="shared" si="147"/>
        <v>0</v>
      </c>
      <c r="AM33" s="290">
        <f t="shared" si="147"/>
        <v>1083.3794986568309</v>
      </c>
      <c r="AN33" s="78" t="str">
        <f t="shared" si="147"/>
        <v>NA</v>
      </c>
      <c r="AO33" s="78" t="str">
        <f t="shared" si="147"/>
        <v>NA</v>
      </c>
      <c r="AP33" s="78" t="str">
        <f t="shared" si="147"/>
        <v>NA</v>
      </c>
      <c r="AQ33" s="78">
        <f t="shared" si="147"/>
        <v>0.50684420989793255</v>
      </c>
      <c r="AR33" s="78" t="str">
        <f t="shared" si="147"/>
        <v>NA</v>
      </c>
      <c r="AS33" s="78" t="str">
        <f t="shared" si="147"/>
        <v>NA</v>
      </c>
      <c r="AT33" s="78" t="str">
        <f t="shared" si="147"/>
        <v>NA</v>
      </c>
      <c r="AU33" s="63">
        <f t="shared" si="147"/>
        <v>0</v>
      </c>
      <c r="AV33" s="78">
        <f t="shared" si="147"/>
        <v>10.522702626377001</v>
      </c>
      <c r="AW33" s="78">
        <f t="shared" si="147"/>
        <v>0</v>
      </c>
      <c r="AX33" s="78">
        <f t="shared" si="147"/>
        <v>3.1331705805402992</v>
      </c>
      <c r="AY33" s="78">
        <f t="shared" si="147"/>
        <v>5.7410953372651932</v>
      </c>
      <c r="AZ33" s="78">
        <f t="shared" si="147"/>
        <v>10.700123283607592</v>
      </c>
      <c r="BA33" s="78">
        <f t="shared" si="147"/>
        <v>6.2226433909648353</v>
      </c>
      <c r="BB33" s="78">
        <f t="shared" si="147"/>
        <v>2.9459870195428977</v>
      </c>
      <c r="BC33" s="78">
        <f t="shared" si="147"/>
        <v>0</v>
      </c>
      <c r="BD33" s="78">
        <f t="shared" si="147"/>
        <v>0</v>
      </c>
      <c r="BE33" s="63">
        <f t="shared" si="147"/>
        <v>28.743019611920815</v>
      </c>
      <c r="BF33" s="78">
        <f t="shared" si="147"/>
        <v>19.574389201413084</v>
      </c>
      <c r="BG33" s="78">
        <f t="shared" si="147"/>
        <v>9.168630410507733</v>
      </c>
      <c r="BH33" s="78">
        <f t="shared" si="147"/>
        <v>39.265722238297819</v>
      </c>
      <c r="BI33" s="63">
        <f t="shared" si="147"/>
        <v>16.774285661260969</v>
      </c>
      <c r="BJ33" s="66">
        <f t="shared" si="147"/>
        <v>44.760029203493445</v>
      </c>
      <c r="BK33" s="228">
        <f t="shared" si="147"/>
        <v>0.38954075183677539</v>
      </c>
      <c r="BL33" s="66">
        <f t="shared" si="147"/>
        <v>3.8021044686704926</v>
      </c>
      <c r="BM33" s="63">
        <f t="shared" si="147"/>
        <v>0.10901319613569041</v>
      </c>
      <c r="BN33" s="66">
        <f t="shared" si="147"/>
        <v>0.19975009754704631</v>
      </c>
      <c r="BO33" s="66">
        <f t="shared" si="147"/>
        <v>0.37226957399413685</v>
      </c>
      <c r="BP33" s="66">
        <f t="shared" si="147"/>
        <v>0.21648522246192353</v>
      </c>
      <c r="BQ33" s="66">
        <f t="shared" si="147"/>
        <v>0.10248190986120292</v>
      </c>
      <c r="BR33" s="66">
        <f t="shared" si="147"/>
        <v>0.68103286767687354</v>
      </c>
      <c r="BS33" s="66">
        <f t="shared" si="147"/>
        <v>0.31896713232312646</v>
      </c>
      <c r="BT33" s="76">
        <f t="shared" si="147"/>
        <v>0</v>
      </c>
      <c r="BU33" s="69">
        <f t="shared" si="147"/>
        <v>1.230725453377427</v>
      </c>
      <c r="BV33" s="69">
        <f t="shared" si="147"/>
        <v>0</v>
      </c>
      <c r="BW33" s="69">
        <f t="shared" si="147"/>
        <v>0.36645269947839754</v>
      </c>
      <c r="BX33" s="69">
        <f t="shared" si="147"/>
        <v>0.67147313886142612</v>
      </c>
      <c r="BY33" s="69">
        <f t="shared" si="147"/>
        <v>1.2514764074394844</v>
      </c>
      <c r="BZ33" s="69">
        <f t="shared" si="147"/>
        <v>0.72779454865085791</v>
      </c>
      <c r="CA33" s="69">
        <f t="shared" si="147"/>
        <v>0.34455988532665466</v>
      </c>
      <c r="CB33" s="69">
        <f t="shared" si="147"/>
        <v>0</v>
      </c>
      <c r="CC33" s="69">
        <f t="shared" si="147"/>
        <v>0</v>
      </c>
      <c r="CD33" s="76">
        <f t="shared" si="147"/>
        <v>3.3617566797568204</v>
      </c>
      <c r="CE33" s="69">
        <f t="shared" si="147"/>
        <v>2.289402245779308</v>
      </c>
      <c r="CF33" s="69">
        <f t="shared" si="147"/>
        <v>1.0723544339775124</v>
      </c>
      <c r="CG33" s="69">
        <f t="shared" si="147"/>
        <v>4.5924821331342471</v>
      </c>
      <c r="CH33" s="76">
        <f t="shared" si="147"/>
        <v>1.6687700882568484</v>
      </c>
      <c r="CI33" s="50">
        <f t="shared" si="147"/>
        <v>0.73087813308065308</v>
      </c>
      <c r="CJ33" s="50">
        <f t="shared" ref="CJ33:DZ33" si="148">IF(CJ12="NA","NA",IF(CJ23="NA","NA",AVERAGE(CJ12,CJ23)))</f>
        <v>0</v>
      </c>
      <c r="CK33" s="50">
        <f t="shared" si="148"/>
        <v>0.19836682999009742</v>
      </c>
      <c r="CL33" s="50">
        <f t="shared" si="148"/>
        <v>7.1162219525650619E-2</v>
      </c>
      <c r="CM33" s="50">
        <f t="shared" si="148"/>
        <v>0</v>
      </c>
      <c r="CN33" s="50">
        <f t="shared" si="148"/>
        <v>0</v>
      </c>
      <c r="CO33" s="50">
        <f t="shared" si="148"/>
        <v>0</v>
      </c>
      <c r="CP33" s="50">
        <f t="shared" si="148"/>
        <v>0</v>
      </c>
      <c r="CQ33" s="50">
        <f t="shared" si="148"/>
        <v>0</v>
      </c>
      <c r="CR33" s="76">
        <f t="shared" si="148"/>
        <v>0.26952904951574808</v>
      </c>
      <c r="CS33" s="50">
        <f t="shared" si="148"/>
        <v>0.26952904951574808</v>
      </c>
      <c r="CT33" s="50">
        <f t="shared" si="148"/>
        <v>0</v>
      </c>
      <c r="CU33" s="76">
        <f t="shared" si="148"/>
        <v>-1.6687700882568484</v>
      </c>
      <c r="CV33" s="69">
        <f t="shared" si="148"/>
        <v>0.49984732029677392</v>
      </c>
      <c r="CW33" s="69">
        <f t="shared" si="148"/>
        <v>0</v>
      </c>
      <c r="CX33" s="69">
        <f t="shared" si="148"/>
        <v>0.16808586948830012</v>
      </c>
      <c r="CY33" s="69">
        <f t="shared" si="148"/>
        <v>0.60031091933577552</v>
      </c>
      <c r="CZ33" s="69">
        <f t="shared" si="148"/>
        <v>1.2514764074394844</v>
      </c>
      <c r="DA33" s="69">
        <f t="shared" si="148"/>
        <v>0.72779454865085791</v>
      </c>
      <c r="DB33" s="69">
        <f t="shared" si="148"/>
        <v>0.34455988532665466</v>
      </c>
      <c r="DC33" s="69">
        <f t="shared" si="148"/>
        <v>0</v>
      </c>
      <c r="DD33" s="69">
        <f t="shared" si="148"/>
        <v>0</v>
      </c>
      <c r="DE33" s="76">
        <f t="shared" si="148"/>
        <v>3.0922276302410725</v>
      </c>
      <c r="DF33" s="69">
        <f t="shared" si="148"/>
        <v>2.0198731962635597</v>
      </c>
      <c r="DG33" s="69">
        <f t="shared" si="148"/>
        <v>1.0723544339775124</v>
      </c>
      <c r="DH33" s="159">
        <f t="shared" si="148"/>
        <v>-0.14154741074161786</v>
      </c>
      <c r="DI33" s="105">
        <f t="shared" si="148"/>
        <v>4.2397748169162225E-2</v>
      </c>
      <c r="DJ33" s="105">
        <f t="shared" si="148"/>
        <v>0</v>
      </c>
      <c r="DK33" s="105">
        <f t="shared" si="148"/>
        <v>1.4257278324766108E-2</v>
      </c>
      <c r="DL33" s="105">
        <f t="shared" si="148"/>
        <v>5.0919211022447758E-2</v>
      </c>
      <c r="DM33" s="105">
        <f t="shared" si="148"/>
        <v>0.10615197762941687</v>
      </c>
      <c r="DN33" s="105">
        <f t="shared" si="148"/>
        <v>6.1732550600186356E-2</v>
      </c>
      <c r="DO33" s="105">
        <f t="shared" si="148"/>
        <v>2.9226050944119075E-2</v>
      </c>
      <c r="DP33" s="105">
        <f t="shared" si="148"/>
        <v>0</v>
      </c>
      <c r="DQ33" s="105">
        <f t="shared" si="148"/>
        <v>0</v>
      </c>
      <c r="DR33" s="159">
        <f t="shared" si="148"/>
        <v>0.2622870685209362</v>
      </c>
      <c r="DS33" s="105">
        <f t="shared" si="148"/>
        <v>0.17132846697663068</v>
      </c>
      <c r="DT33" s="105">
        <f t="shared" si="148"/>
        <v>9.0958601544305434E-2</v>
      </c>
      <c r="DU33" s="105">
        <f t="shared" si="148"/>
        <v>0.16313740594848053</v>
      </c>
      <c r="DV33" s="63">
        <f t="shared" si="148"/>
        <v>8.7977318238078599</v>
      </c>
      <c r="DW33" s="78" t="str">
        <f t="shared" si="148"/>
        <v>NA</v>
      </c>
      <c r="DX33" s="78" t="str">
        <f t="shared" si="148"/>
        <v>NA</v>
      </c>
      <c r="DY33" s="78" t="str">
        <f t="shared" si="148"/>
        <v>NA</v>
      </c>
      <c r="DZ33" s="64" t="str">
        <f t="shared" si="148"/>
        <v>NA</v>
      </c>
    </row>
    <row r="34" spans="1:130">
      <c r="A34" s="135"/>
      <c r="B34" s="135"/>
      <c r="C34" s="283">
        <f>IF(C13="NA"," ",IF(C24="NA"," ",AVERAGE(C13,C24)))</f>
        <v>27.854166666664241</v>
      </c>
      <c r="D34" s="137">
        <f t="shared" ref="D34:E34" si="149">IF(D13="NA"," ",IF(D24="NA"," ",AVERAGE(D13,D24)))</f>
        <v>3.2916666666642413</v>
      </c>
      <c r="E34" s="136">
        <f t="shared" si="149"/>
        <v>0.57000000000000006</v>
      </c>
      <c r="F34" s="166">
        <f>IF(F13="NA"," ",IF(F24="NA"," ",AVERAGE(F13,F24)))</f>
        <v>0</v>
      </c>
      <c r="G34" s="139" t="s">
        <v>88</v>
      </c>
      <c r="H34" s="138" t="s">
        <v>88</v>
      </c>
      <c r="I34" s="138" t="s">
        <v>88</v>
      </c>
      <c r="J34" s="138" t="s">
        <v>88</v>
      </c>
      <c r="K34" s="138" t="s">
        <v>88</v>
      </c>
      <c r="L34" s="139" t="s">
        <v>88</v>
      </c>
      <c r="M34" s="138">
        <f t="shared" ref="M34:V34" si="150">IF(M13="NA"," ",IF(M24="NA"," ",AVERAGE(M13,M24)))</f>
        <v>5.5399999999999991</v>
      </c>
      <c r="N34" s="138" t="s">
        <v>88</v>
      </c>
      <c r="O34" s="138" t="s">
        <v>88</v>
      </c>
      <c r="P34" s="138" t="s">
        <v>88</v>
      </c>
      <c r="Q34" s="138" t="s">
        <v>88</v>
      </c>
      <c r="R34" s="138" t="s">
        <v>88</v>
      </c>
      <c r="S34" s="140">
        <f t="shared" ref="S34:U34" si="151">IF(S13="NA","NA",IF(S24="NA","NA",AVERAGE(S13,S24)))</f>
        <v>-5.9295329199064759E-2</v>
      </c>
      <c r="T34" s="138" t="str">
        <f t="shared" si="151"/>
        <v>NA</v>
      </c>
      <c r="U34" s="138" t="str">
        <f t="shared" si="151"/>
        <v>NA</v>
      </c>
      <c r="V34" s="244">
        <f t="shared" si="150"/>
        <v>11.725000000000001</v>
      </c>
      <c r="W34" s="138">
        <f t="shared" si="119"/>
        <v>46.647337024933528</v>
      </c>
      <c r="X34" s="138">
        <f t="shared" ref="X34:CI34" si="152">IF(X13="NA","NA",IF(X24="NA","NA",AVERAGE(X13,X24)))</f>
        <v>35.845503020645324</v>
      </c>
      <c r="Y34" s="138">
        <f t="shared" si="152"/>
        <v>90.297272487626287</v>
      </c>
      <c r="Z34" s="138">
        <f t="shared" si="152"/>
        <v>43.504450837344912</v>
      </c>
      <c r="AA34" s="139">
        <f t="shared" si="152"/>
        <v>46.792821650281375</v>
      </c>
      <c r="AB34" s="138">
        <f t="shared" si="152"/>
        <v>0</v>
      </c>
      <c r="AC34" s="138">
        <f t="shared" si="152"/>
        <v>0</v>
      </c>
      <c r="AD34" s="138">
        <f t="shared" si="152"/>
        <v>4.7353692044693618</v>
      </c>
      <c r="AE34" s="138">
        <f t="shared" si="152"/>
        <v>0</v>
      </c>
      <c r="AF34" s="138">
        <f t="shared" si="152"/>
        <v>3.2988299794395264</v>
      </c>
      <c r="AG34" s="138">
        <f t="shared" si="152"/>
        <v>2.6751045793421007</v>
      </c>
      <c r="AH34" s="138">
        <f t="shared" si="152"/>
        <v>6.5902495304029518</v>
      </c>
      <c r="AI34" s="138">
        <f t="shared" si="152"/>
        <v>3.2020153772523314</v>
      </c>
      <c r="AJ34" s="138">
        <f t="shared" si="152"/>
        <v>0.94944644496583241</v>
      </c>
      <c r="AK34" s="138">
        <f t="shared" si="152"/>
        <v>0</v>
      </c>
      <c r="AL34" s="138">
        <f t="shared" si="152"/>
        <v>0</v>
      </c>
      <c r="AM34" s="291">
        <f t="shared" si="152"/>
        <v>1085.7398025754733</v>
      </c>
      <c r="AN34" s="138" t="str">
        <f t="shared" si="152"/>
        <v>NA</v>
      </c>
      <c r="AO34" s="138" t="str">
        <f t="shared" si="152"/>
        <v>NA</v>
      </c>
      <c r="AP34" s="138" t="str">
        <f t="shared" si="152"/>
        <v>NA</v>
      </c>
      <c r="AQ34" s="138">
        <f t="shared" si="152"/>
        <v>0.57842384639176259</v>
      </c>
      <c r="AR34" s="138" t="str">
        <f t="shared" si="152"/>
        <v>NA</v>
      </c>
      <c r="AS34" s="138" t="str">
        <f t="shared" si="152"/>
        <v>NA</v>
      </c>
      <c r="AT34" s="138" t="str">
        <f t="shared" si="152"/>
        <v>NA</v>
      </c>
      <c r="AU34" s="140">
        <f t="shared" si="152"/>
        <v>0</v>
      </c>
      <c r="AV34" s="138">
        <f t="shared" si="152"/>
        <v>9.8825096441099731</v>
      </c>
      <c r="AW34" s="138">
        <f t="shared" si="152"/>
        <v>0</v>
      </c>
      <c r="AX34" s="138">
        <f t="shared" si="152"/>
        <v>3.5187519780688277</v>
      </c>
      <c r="AY34" s="138">
        <f t="shared" si="152"/>
        <v>4.0488069308961521</v>
      </c>
      <c r="AZ34" s="138">
        <f t="shared" si="152"/>
        <v>11.982271873459913</v>
      </c>
      <c r="BA34" s="138">
        <f t="shared" si="152"/>
        <v>6.5295999849851452</v>
      </c>
      <c r="BB34" s="138">
        <f t="shared" si="152"/>
        <v>2.0953300854418369</v>
      </c>
      <c r="BC34" s="138">
        <f t="shared" si="152"/>
        <v>0</v>
      </c>
      <c r="BD34" s="138">
        <f t="shared" si="152"/>
        <v>0</v>
      </c>
      <c r="BE34" s="140">
        <f t="shared" si="152"/>
        <v>28.174760852851875</v>
      </c>
      <c r="BF34" s="138">
        <f t="shared" si="152"/>
        <v>19.549830782424891</v>
      </c>
      <c r="BG34" s="138">
        <f t="shared" si="152"/>
        <v>8.6249300704269825</v>
      </c>
      <c r="BH34" s="138">
        <f t="shared" si="152"/>
        <v>38.057270496961848</v>
      </c>
      <c r="BI34" s="140">
        <f t="shared" si="152"/>
        <v>10.502764615425946</v>
      </c>
      <c r="BJ34" s="138">
        <f t="shared" si="152"/>
        <v>52.240001990664439</v>
      </c>
      <c r="BK34" s="230">
        <f t="shared" si="152"/>
        <v>0.37755214770461104</v>
      </c>
      <c r="BL34" s="138">
        <f t="shared" si="152"/>
        <v>5.4471803403830634</v>
      </c>
      <c r="BM34" s="140">
        <f t="shared" si="152"/>
        <v>0.12494958455390592</v>
      </c>
      <c r="BN34" s="138">
        <f t="shared" si="152"/>
        <v>0.14349515126207696</v>
      </c>
      <c r="BO34" s="138">
        <f t="shared" si="152"/>
        <v>0.42526930377977279</v>
      </c>
      <c r="BP34" s="138">
        <f t="shared" si="152"/>
        <v>0.23180910276901623</v>
      </c>
      <c r="BQ34" s="138">
        <f t="shared" si="152"/>
        <v>7.4476857635228183E-2</v>
      </c>
      <c r="BR34" s="138">
        <f t="shared" si="152"/>
        <v>0.69371403959575551</v>
      </c>
      <c r="BS34" s="138">
        <f t="shared" si="152"/>
        <v>0.30628596040424438</v>
      </c>
      <c r="BT34" s="295">
        <f t="shared" si="152"/>
        <v>0</v>
      </c>
      <c r="BU34" s="166">
        <f t="shared" si="152"/>
        <v>1.2509505878629434</v>
      </c>
      <c r="BV34" s="166">
        <f t="shared" si="152"/>
        <v>0</v>
      </c>
      <c r="BW34" s="166">
        <f t="shared" si="152"/>
        <v>0.4454116427938507</v>
      </c>
      <c r="BX34" s="166">
        <f t="shared" si="152"/>
        <v>0.51250720644292858</v>
      </c>
      <c r="BY34" s="166">
        <f t="shared" si="152"/>
        <v>1.5167432751226255</v>
      </c>
      <c r="BZ34" s="166">
        <f t="shared" si="152"/>
        <v>0.82653164366961474</v>
      </c>
      <c r="CA34" s="166">
        <f t="shared" si="152"/>
        <v>0.26523165638523805</v>
      </c>
      <c r="CB34" s="166">
        <f t="shared" si="152"/>
        <v>0</v>
      </c>
      <c r="CC34" s="166">
        <f t="shared" si="152"/>
        <v>0</v>
      </c>
      <c r="CD34" s="295">
        <f t="shared" si="152"/>
        <v>3.5664254244142577</v>
      </c>
      <c r="CE34" s="166">
        <f t="shared" si="152"/>
        <v>2.4746621243594049</v>
      </c>
      <c r="CF34" s="166">
        <f t="shared" si="152"/>
        <v>1.0917633000548528</v>
      </c>
      <c r="CG34" s="166">
        <f t="shared" si="152"/>
        <v>4.8173760122772009</v>
      </c>
      <c r="CH34" s="295">
        <f t="shared" si="152"/>
        <v>1.8060739562793122</v>
      </c>
      <c r="CI34" s="166">
        <f t="shared" si="152"/>
        <v>0.79101367567647962</v>
      </c>
      <c r="CJ34" s="166">
        <f t="shared" ref="CJ34:DZ34" si="153">IF(CJ13="NA","NA",IF(CJ24="NA","NA",AVERAGE(CJ13,CJ24)))</f>
        <v>0</v>
      </c>
      <c r="CK34" s="166">
        <f t="shared" si="153"/>
        <v>0.21468815144513706</v>
      </c>
      <c r="CL34" s="166">
        <f t="shared" si="153"/>
        <v>7.7017338853767242E-2</v>
      </c>
      <c r="CM34" s="166">
        <f t="shared" si="153"/>
        <v>0</v>
      </c>
      <c r="CN34" s="166">
        <f t="shared" si="153"/>
        <v>0</v>
      </c>
      <c r="CO34" s="166">
        <f t="shared" si="153"/>
        <v>0</v>
      </c>
      <c r="CP34" s="166">
        <f t="shared" si="153"/>
        <v>0</v>
      </c>
      <c r="CQ34" s="166">
        <f t="shared" si="153"/>
        <v>0</v>
      </c>
      <c r="CR34" s="295">
        <f t="shared" si="153"/>
        <v>0.2917054902989043</v>
      </c>
      <c r="CS34" s="166">
        <f t="shared" si="153"/>
        <v>0.2917054902989043</v>
      </c>
      <c r="CT34" s="166">
        <f t="shared" si="153"/>
        <v>0</v>
      </c>
      <c r="CU34" s="295">
        <f t="shared" si="153"/>
        <v>-1.8060739562793122</v>
      </c>
      <c r="CV34" s="166">
        <f t="shared" si="153"/>
        <v>0.45993691218646382</v>
      </c>
      <c r="CW34" s="166">
        <f t="shared" si="153"/>
        <v>0</v>
      </c>
      <c r="CX34" s="166">
        <f t="shared" si="153"/>
        <v>0.23072349134871364</v>
      </c>
      <c r="CY34" s="166">
        <f t="shared" si="153"/>
        <v>0.43548986758916131</v>
      </c>
      <c r="CZ34" s="166">
        <f t="shared" si="153"/>
        <v>1.5167432751226255</v>
      </c>
      <c r="DA34" s="166">
        <f t="shared" si="153"/>
        <v>0.82653164366961474</v>
      </c>
      <c r="DB34" s="166">
        <f t="shared" si="153"/>
        <v>0.26523165638523805</v>
      </c>
      <c r="DC34" s="166">
        <f t="shared" si="153"/>
        <v>0</v>
      </c>
      <c r="DD34" s="166">
        <f t="shared" si="153"/>
        <v>0</v>
      </c>
      <c r="DE34" s="295">
        <f t="shared" si="153"/>
        <v>3.2747199341153532</v>
      </c>
      <c r="DF34" s="166">
        <f t="shared" si="153"/>
        <v>2.1829566340605</v>
      </c>
      <c r="DG34" s="166">
        <f t="shared" si="153"/>
        <v>1.0917633000548528</v>
      </c>
      <c r="DH34" s="302">
        <f t="shared" si="153"/>
        <v>-0.14154741074161784</v>
      </c>
      <c r="DI34" s="303">
        <f t="shared" si="153"/>
        <v>3.6046629651095272E-2</v>
      </c>
      <c r="DJ34" s="303">
        <f t="shared" si="153"/>
        <v>0</v>
      </c>
      <c r="DK34" s="303">
        <f t="shared" si="153"/>
        <v>1.8082489193828905E-2</v>
      </c>
      <c r="DL34" s="303">
        <f t="shared" si="153"/>
        <v>3.4130641742071983E-2</v>
      </c>
      <c r="DM34" s="303">
        <f t="shared" si="153"/>
        <v>0.1188717010213986</v>
      </c>
      <c r="DN34" s="303">
        <f t="shared" si="153"/>
        <v>6.4777753785047243E-2</v>
      </c>
      <c r="DO34" s="303">
        <f t="shared" si="153"/>
        <v>2.0786997164492015E-2</v>
      </c>
      <c r="DP34" s="303">
        <f t="shared" si="153"/>
        <v>0</v>
      </c>
      <c r="DQ34" s="303">
        <f t="shared" si="153"/>
        <v>0</v>
      </c>
      <c r="DR34" s="302">
        <f t="shared" si="153"/>
        <v>0.25664958290683876</v>
      </c>
      <c r="DS34" s="303">
        <f t="shared" si="153"/>
        <v>0.17108483195729945</v>
      </c>
      <c r="DT34" s="303">
        <f t="shared" si="153"/>
        <v>8.5564750949539262E-2</v>
      </c>
      <c r="DU34" s="303">
        <f t="shared" si="153"/>
        <v>0.15114880181631618</v>
      </c>
      <c r="DV34" s="140" t="str">
        <f t="shared" si="153"/>
        <v>NA</v>
      </c>
      <c r="DW34" s="138">
        <f t="shared" si="153"/>
        <v>5.904726205692139</v>
      </c>
      <c r="DX34" s="138">
        <f t="shared" si="153"/>
        <v>4.5374054456546506</v>
      </c>
      <c r="DY34" s="138">
        <f t="shared" si="153"/>
        <v>0.32883539485562108</v>
      </c>
      <c r="DZ34" s="139">
        <f t="shared" si="153"/>
        <v>0.43724045673550826</v>
      </c>
    </row>
    <row r="35" spans="1:130">
      <c r="A35" s="222" t="s">
        <v>242</v>
      </c>
      <c r="B35" s="223"/>
      <c r="C35" s="189">
        <f>C26</f>
        <v>0</v>
      </c>
      <c r="D35" s="190">
        <f t="shared" ref="D35:I35" si="154">IF(D5="NA"," ",IF(D16="NA"," ",_xlfn.STDEV.S(D5,D16)))</f>
        <v>0</v>
      </c>
      <c r="E35" s="224">
        <f t="shared" si="154"/>
        <v>0</v>
      </c>
      <c r="F35" s="224">
        <f t="shared" si="154"/>
        <v>0</v>
      </c>
      <c r="G35" s="190">
        <f t="shared" si="154"/>
        <v>0</v>
      </c>
      <c r="H35" s="224">
        <f t="shared" si="154"/>
        <v>0</v>
      </c>
      <c r="I35" s="224">
        <f t="shared" si="154"/>
        <v>0</v>
      </c>
      <c r="J35" s="224">
        <f t="shared" ref="J35:V35" si="155">IF(J5="NA"," ",IF(J16="NA"," ",_xlfn.STDEV.S(J5,J16)))</f>
        <v>0</v>
      </c>
      <c r="K35" s="224">
        <f t="shared" si="155"/>
        <v>0</v>
      </c>
      <c r="L35" s="190">
        <f t="shared" si="155"/>
        <v>0</v>
      </c>
      <c r="M35" s="224">
        <f t="shared" si="155"/>
        <v>0.26162950903902266</v>
      </c>
      <c r="N35" s="224">
        <f t="shared" si="155"/>
        <v>0</v>
      </c>
      <c r="O35" s="224">
        <f t="shared" si="155"/>
        <v>0</v>
      </c>
      <c r="P35" s="224">
        <f t="shared" si="155"/>
        <v>0</v>
      </c>
      <c r="Q35" s="224">
        <f t="shared" si="155"/>
        <v>0</v>
      </c>
      <c r="R35" s="195">
        <f t="shared" si="155"/>
        <v>4.9497474683058526E-2</v>
      </c>
      <c r="S35" s="189">
        <f t="shared" ref="S35:U35" si="156">IF(S5="NA","NA",IF(S16="NA","NA",_xlfn.STDEV.S(S5,S16)))</f>
        <v>6.4996462317172585E-2</v>
      </c>
      <c r="T35" s="224">
        <f t="shared" si="156"/>
        <v>0</v>
      </c>
      <c r="U35" s="224">
        <f t="shared" si="156"/>
        <v>3.3751191840152193</v>
      </c>
      <c r="V35" s="242">
        <f t="shared" si="155"/>
        <v>0.91994592232369843</v>
      </c>
      <c r="W35" s="224">
        <f>IF(W5="NA","NA",IF(W16="NA","NA",_xlfn.STDEV.S(W5,W16)))</f>
        <v>1.9209978451821585</v>
      </c>
      <c r="X35" s="224">
        <f t="shared" ref="X35:CI35" si="157">IF(X5="NA","NA",IF(X16="NA","NA",_xlfn.STDEV.S(X5,X16)))</f>
        <v>1.5761281603014188</v>
      </c>
      <c r="Y35" s="224">
        <f t="shared" si="157"/>
        <v>1.5193809824681075</v>
      </c>
      <c r="Z35" s="224">
        <f t="shared" si="157"/>
        <v>0.13635368040202719</v>
      </c>
      <c r="AA35" s="190">
        <f t="shared" si="157"/>
        <v>1.3830273020660804</v>
      </c>
      <c r="AB35" s="224">
        <f t="shared" si="157"/>
        <v>0</v>
      </c>
      <c r="AC35" s="224">
        <f t="shared" si="157"/>
        <v>3.3115260355846763</v>
      </c>
      <c r="AD35" s="224">
        <f t="shared" si="157"/>
        <v>0.15124445855689428</v>
      </c>
      <c r="AE35" s="224">
        <f t="shared" si="157"/>
        <v>0</v>
      </c>
      <c r="AF35" s="224">
        <f t="shared" si="157"/>
        <v>1.3186497785821674</v>
      </c>
      <c r="AG35" s="224">
        <f t="shared" si="157"/>
        <v>3.4209681777947074E-2</v>
      </c>
      <c r="AH35" s="224">
        <f t="shared" si="157"/>
        <v>1.2493458510511455</v>
      </c>
      <c r="AI35" s="224">
        <f t="shared" si="157"/>
        <v>0</v>
      </c>
      <c r="AJ35" s="224">
        <f t="shared" si="157"/>
        <v>0.13254913717083458</v>
      </c>
      <c r="AK35" s="224">
        <f t="shared" si="157"/>
        <v>0</v>
      </c>
      <c r="AL35" s="224">
        <f t="shared" si="157"/>
        <v>0</v>
      </c>
      <c r="AM35" s="289">
        <f t="shared" si="157"/>
        <v>547.42770534288138</v>
      </c>
      <c r="AN35" s="224" t="str">
        <f t="shared" si="157"/>
        <v>NA</v>
      </c>
      <c r="AO35" s="224" t="str">
        <f t="shared" si="157"/>
        <v>NA</v>
      </c>
      <c r="AP35" s="224" t="str">
        <f t="shared" si="157"/>
        <v>NA</v>
      </c>
      <c r="AQ35" s="224">
        <f t="shared" si="157"/>
        <v>0.26067985968708635</v>
      </c>
      <c r="AR35" s="224" t="str">
        <f t="shared" si="157"/>
        <v>NA</v>
      </c>
      <c r="AS35" s="224" t="str">
        <f t="shared" si="157"/>
        <v>NA</v>
      </c>
      <c r="AT35" s="224" t="str">
        <f t="shared" si="157"/>
        <v>NA</v>
      </c>
      <c r="AU35" s="189">
        <f t="shared" si="157"/>
        <v>3.5322944379569883</v>
      </c>
      <c r="AV35" s="224">
        <f t="shared" si="157"/>
        <v>0.31564060916221737</v>
      </c>
      <c r="AW35" s="224">
        <f t="shared" si="157"/>
        <v>0</v>
      </c>
      <c r="AX35" s="224">
        <f t="shared" si="157"/>
        <v>1.4065597638209784</v>
      </c>
      <c r="AY35" s="224">
        <f t="shared" si="157"/>
        <v>5.1776815663919951E-2</v>
      </c>
      <c r="AZ35" s="224">
        <f t="shared" si="157"/>
        <v>2.2715379110020848</v>
      </c>
      <c r="BA35" s="224">
        <f t="shared" si="157"/>
        <v>0</v>
      </c>
      <c r="BB35" s="224">
        <f t="shared" si="157"/>
        <v>0.29252223375632436</v>
      </c>
      <c r="BC35" s="224">
        <f t="shared" si="157"/>
        <v>0</v>
      </c>
      <c r="BD35" s="224">
        <f t="shared" si="157"/>
        <v>0</v>
      </c>
      <c r="BE35" s="189">
        <f t="shared" si="157"/>
        <v>1.2092771966013607</v>
      </c>
      <c r="BF35" s="224">
        <f t="shared" si="157"/>
        <v>0.91675496284501945</v>
      </c>
      <c r="BG35" s="224">
        <f t="shared" si="157"/>
        <v>0.29252223375632436</v>
      </c>
      <c r="BH35" s="224">
        <f t="shared" si="157"/>
        <v>4.4259310253961255</v>
      </c>
      <c r="BI35" s="240">
        <f t="shared" si="157"/>
        <v>1.5193809824681126</v>
      </c>
      <c r="BJ35" s="195">
        <f t="shared" si="157"/>
        <v>2.9065500429280049</v>
      </c>
      <c r="BK35" s="227">
        <f t="shared" si="157"/>
        <v>4.3908029724942524E-2</v>
      </c>
      <c r="BL35" s="195">
        <f t="shared" si="157"/>
        <v>4.2895773449940942</v>
      </c>
      <c r="BM35" s="189">
        <f t="shared" si="157"/>
        <v>0.24603319553675335</v>
      </c>
      <c r="BN35" s="195">
        <f t="shared" si="157"/>
        <v>8.0934837350297023E-3</v>
      </c>
      <c r="BO35" s="195">
        <f t="shared" si="157"/>
        <v>0.2426911490040127</v>
      </c>
      <c r="BP35" s="195">
        <f t="shared" si="157"/>
        <v>0</v>
      </c>
      <c r="BQ35" s="195">
        <f t="shared" si="157"/>
        <v>1.1435530267770317E-2</v>
      </c>
      <c r="BR35" s="195">
        <f t="shared" si="157"/>
        <v>1.1435530267770297E-2</v>
      </c>
      <c r="BS35" s="195">
        <f t="shared" si="157"/>
        <v>1.1435530267770317E-2</v>
      </c>
      <c r="BT35" s="198">
        <f t="shared" si="157"/>
        <v>0.42051124261392725</v>
      </c>
      <c r="BU35" s="203">
        <f t="shared" si="157"/>
        <v>3.7576262995502298E-2</v>
      </c>
      <c r="BV35" s="203">
        <f t="shared" si="157"/>
        <v>0</v>
      </c>
      <c r="BW35" s="203">
        <f t="shared" si="157"/>
        <v>0.16744759093106873</v>
      </c>
      <c r="BX35" s="203">
        <f t="shared" si="157"/>
        <v>6.163906626657144E-3</v>
      </c>
      <c r="BY35" s="203">
        <f t="shared" si="157"/>
        <v>0.27042117988120051</v>
      </c>
      <c r="BZ35" s="203">
        <f t="shared" si="157"/>
        <v>0</v>
      </c>
      <c r="CA35" s="203">
        <f t="shared" si="157"/>
        <v>3.4824075447181413E-2</v>
      </c>
      <c r="CB35" s="203">
        <f t="shared" si="157"/>
        <v>0</v>
      </c>
      <c r="CC35" s="203">
        <f t="shared" si="157"/>
        <v>0</v>
      </c>
      <c r="CD35" s="198">
        <f t="shared" si="157"/>
        <v>0.14396157102396903</v>
      </c>
      <c r="CE35" s="203">
        <f t="shared" si="157"/>
        <v>0.1091374955767872</v>
      </c>
      <c r="CF35" s="203">
        <f t="shared" si="157"/>
        <v>3.4824075447181413E-2</v>
      </c>
      <c r="CG35" s="203">
        <f t="shared" si="157"/>
        <v>0.52689655064239482</v>
      </c>
      <c r="CH35" s="198">
        <f t="shared" si="157"/>
        <v>0</v>
      </c>
      <c r="CI35" s="199">
        <f t="shared" si="157"/>
        <v>0</v>
      </c>
      <c r="CJ35" s="199">
        <f t="shared" ref="CJ35:DZ35" si="158">IF(CJ5="NA","NA",IF(CJ16="NA","NA",_xlfn.STDEV.S(CJ5,CJ16)))</f>
        <v>0</v>
      </c>
      <c r="CK35" s="199">
        <f t="shared" si="158"/>
        <v>0</v>
      </c>
      <c r="CL35" s="199">
        <f t="shared" si="158"/>
        <v>0</v>
      </c>
      <c r="CM35" s="199">
        <f t="shared" si="158"/>
        <v>0</v>
      </c>
      <c r="CN35" s="199">
        <f t="shared" si="158"/>
        <v>0</v>
      </c>
      <c r="CO35" s="199">
        <f t="shared" si="158"/>
        <v>0</v>
      </c>
      <c r="CP35" s="199">
        <f t="shared" si="158"/>
        <v>0</v>
      </c>
      <c r="CQ35" s="199">
        <f t="shared" si="158"/>
        <v>0</v>
      </c>
      <c r="CR35" s="198">
        <f t="shared" si="158"/>
        <v>0</v>
      </c>
      <c r="CS35" s="199">
        <f t="shared" si="158"/>
        <v>0</v>
      </c>
      <c r="CT35" s="199">
        <f t="shared" si="158"/>
        <v>0</v>
      </c>
      <c r="CU35" s="198">
        <f t="shared" si="158"/>
        <v>0.42051124261392753</v>
      </c>
      <c r="CV35" s="203">
        <f t="shared" si="158"/>
        <v>3.7576262995502069E-2</v>
      </c>
      <c r="CW35" s="203">
        <f t="shared" si="158"/>
        <v>0</v>
      </c>
      <c r="CX35" s="203">
        <f t="shared" si="158"/>
        <v>0.16744759093106878</v>
      </c>
      <c r="CY35" s="203">
        <f t="shared" si="158"/>
        <v>6.1639066266571448E-3</v>
      </c>
      <c r="CZ35" s="203">
        <f t="shared" si="158"/>
        <v>0.27042117988120051</v>
      </c>
      <c r="DA35" s="203">
        <f t="shared" si="158"/>
        <v>0</v>
      </c>
      <c r="DB35" s="203">
        <f t="shared" si="158"/>
        <v>3.4824075447181413E-2</v>
      </c>
      <c r="DC35" s="203">
        <f t="shared" si="158"/>
        <v>0</v>
      </c>
      <c r="DD35" s="203">
        <f t="shared" si="158"/>
        <v>0</v>
      </c>
      <c r="DE35" s="198">
        <f t="shared" si="158"/>
        <v>0.14396157102396981</v>
      </c>
      <c r="DF35" s="203">
        <f t="shared" si="158"/>
        <v>0.10913749557678873</v>
      </c>
      <c r="DG35" s="203">
        <f t="shared" si="158"/>
        <v>3.4824075447181413E-2</v>
      </c>
      <c r="DH35" s="296">
        <f t="shared" si="158"/>
        <v>7.008518130495868E-2</v>
      </c>
      <c r="DI35" s="301">
        <f t="shared" si="158"/>
        <v>6.2627081940361618E-3</v>
      </c>
      <c r="DJ35" s="301">
        <f t="shared" si="158"/>
        <v>0</v>
      </c>
      <c r="DK35" s="301">
        <f t="shared" si="158"/>
        <v>2.7907921549334167E-2</v>
      </c>
      <c r="DL35" s="301">
        <f t="shared" si="158"/>
        <v>1.0273173929685427E-3</v>
      </c>
      <c r="DM35" s="301">
        <f t="shared" si="158"/>
        <v>4.5070180057171859E-2</v>
      </c>
      <c r="DN35" s="301">
        <f t="shared" si="158"/>
        <v>0</v>
      </c>
      <c r="DO35" s="301">
        <f t="shared" si="158"/>
        <v>5.8040104381562076E-3</v>
      </c>
      <c r="DP35" s="301">
        <f t="shared" si="158"/>
        <v>0</v>
      </c>
      <c r="DQ35" s="301">
        <f t="shared" si="158"/>
        <v>0</v>
      </c>
      <c r="DR35" s="296">
        <f t="shared" si="158"/>
        <v>2.399358633896246E-2</v>
      </c>
      <c r="DS35" s="301">
        <f t="shared" si="158"/>
        <v>1.8189575900806217E-2</v>
      </c>
      <c r="DT35" s="301">
        <f t="shared" si="158"/>
        <v>5.8040104381562076E-3</v>
      </c>
      <c r="DU35" s="301">
        <f t="shared" si="158"/>
        <v>8.7816059449884881E-2</v>
      </c>
      <c r="DV35" s="189">
        <f t="shared" si="158"/>
        <v>0</v>
      </c>
      <c r="DW35" s="224">
        <f t="shared" si="158"/>
        <v>0.2286902196645427</v>
      </c>
      <c r="DX35" s="224">
        <f t="shared" si="158"/>
        <v>0.18763430479778534</v>
      </c>
      <c r="DY35" s="224">
        <f t="shared" si="158"/>
        <v>2.7639429010829424E-2</v>
      </c>
      <c r="DZ35" s="190">
        <f t="shared" si="158"/>
        <v>4.9489117957511285E-2</v>
      </c>
    </row>
    <row r="36" spans="1:130">
      <c r="A36" s="223"/>
      <c r="B36" s="223"/>
      <c r="C36" s="189">
        <f t="shared" ref="C36:C43" si="159">C27</f>
        <v>3.5416666666642413</v>
      </c>
      <c r="D36" s="190">
        <f t="shared" ref="D36:I36" si="160">IF(D6="NA"," ",IF(D17="NA"," ",_xlfn.STDEV.S(D6,D17)))</f>
        <v>0</v>
      </c>
      <c r="E36" s="224">
        <f t="shared" si="160"/>
        <v>0</v>
      </c>
      <c r="F36" s="224">
        <f t="shared" si="160"/>
        <v>0</v>
      </c>
      <c r="G36" s="190">
        <f t="shared" si="160"/>
        <v>0</v>
      </c>
      <c r="H36" s="224">
        <f t="shared" si="160"/>
        <v>0</v>
      </c>
      <c r="I36" s="224">
        <f t="shared" si="160"/>
        <v>0</v>
      </c>
      <c r="J36" s="224">
        <f t="shared" ref="J36:V36" si="161">IF(J6="NA"," ",IF(J17="NA"," ",_xlfn.STDEV.S(J6,J17)))</f>
        <v>0</v>
      </c>
      <c r="K36" s="224">
        <f t="shared" si="161"/>
        <v>0</v>
      </c>
      <c r="L36" s="190">
        <f t="shared" si="161"/>
        <v>0</v>
      </c>
      <c r="M36" s="224">
        <f t="shared" si="161"/>
        <v>0.13435028842544369</v>
      </c>
      <c r="N36" s="224">
        <f t="shared" si="161"/>
        <v>0.70710678118654757</v>
      </c>
      <c r="O36" s="224">
        <f t="shared" si="161"/>
        <v>0</v>
      </c>
      <c r="P36" s="224">
        <f t="shared" si="161"/>
        <v>0</v>
      </c>
      <c r="Q36" s="224">
        <f t="shared" si="161"/>
        <v>0</v>
      </c>
      <c r="R36" s="195">
        <f t="shared" si="161"/>
        <v>7.0710678118653244E-3</v>
      </c>
      <c r="S36" s="189">
        <f t="shared" ref="S36:U36" si="162">IF(S6="NA","NA",IF(S17="NA","NA",_xlfn.STDEV.S(S6,S17)))</f>
        <v>1.4497551727636082E-2</v>
      </c>
      <c r="T36" s="224">
        <f t="shared" si="162"/>
        <v>0.6655122646466185</v>
      </c>
      <c r="U36" s="224">
        <f t="shared" si="162"/>
        <v>0.50185198776078765</v>
      </c>
      <c r="V36" s="242">
        <f t="shared" si="161"/>
        <v>0.78488852711706858</v>
      </c>
      <c r="W36" s="224" t="str">
        <f t="shared" ref="W36:W43" si="163">IF(W6="NA","NA",IF(W17="NA","NA",_xlfn.STDEV.S(W6,W17)))</f>
        <v>NA</v>
      </c>
      <c r="X36" s="224" t="str">
        <f t="shared" ref="X36:CI36" si="164">IF(X6="NA","NA",IF(X17="NA","NA",_xlfn.STDEV.S(X6,X17)))</f>
        <v>NA</v>
      </c>
      <c r="Y36" s="224" t="str">
        <f t="shared" si="164"/>
        <v>NA</v>
      </c>
      <c r="Z36" s="224" t="str">
        <f t="shared" si="164"/>
        <v>NA</v>
      </c>
      <c r="AA36" s="190" t="str">
        <f t="shared" si="164"/>
        <v>NA</v>
      </c>
      <c r="AB36" s="224">
        <f t="shared" si="164"/>
        <v>0</v>
      </c>
      <c r="AC36" s="224">
        <f t="shared" si="164"/>
        <v>0.33433367442168355</v>
      </c>
      <c r="AD36" s="224">
        <f t="shared" si="164"/>
        <v>0.14037716743907891</v>
      </c>
      <c r="AE36" s="224">
        <f t="shared" si="164"/>
        <v>0</v>
      </c>
      <c r="AF36" s="224">
        <f t="shared" si="164"/>
        <v>0.32873265446659877</v>
      </c>
      <c r="AG36" s="224">
        <f t="shared" si="164"/>
        <v>0.14639579515287166</v>
      </c>
      <c r="AH36" s="224">
        <f t="shared" si="164"/>
        <v>8.3924613317076374E-2</v>
      </c>
      <c r="AI36" s="224">
        <f t="shared" si="164"/>
        <v>0</v>
      </c>
      <c r="AJ36" s="224">
        <f t="shared" si="164"/>
        <v>3.1429028510712012E-2</v>
      </c>
      <c r="AK36" s="224">
        <f t="shared" si="164"/>
        <v>0</v>
      </c>
      <c r="AL36" s="224">
        <f t="shared" si="164"/>
        <v>0</v>
      </c>
      <c r="AM36" s="289" t="s">
        <v>88</v>
      </c>
      <c r="AN36" s="224" t="str">
        <f t="shared" si="164"/>
        <v>NA</v>
      </c>
      <c r="AO36" s="224" t="str">
        <f t="shared" si="164"/>
        <v>NA</v>
      </c>
      <c r="AP36" s="224" t="str">
        <f t="shared" si="164"/>
        <v>NA</v>
      </c>
      <c r="AQ36" s="224" t="str">
        <f t="shared" si="164"/>
        <v>NA</v>
      </c>
      <c r="AR36" s="224" t="str">
        <f t="shared" si="164"/>
        <v>NA</v>
      </c>
      <c r="AS36" s="224" t="str">
        <f t="shared" si="164"/>
        <v>NA</v>
      </c>
      <c r="AT36" s="224" t="str">
        <f t="shared" si="164"/>
        <v>NA</v>
      </c>
      <c r="AU36" s="189">
        <f t="shared" si="164"/>
        <v>0.35662258604979574</v>
      </c>
      <c r="AV36" s="224">
        <f t="shared" si="164"/>
        <v>0.29296104509025139</v>
      </c>
      <c r="AW36" s="224">
        <f t="shared" si="164"/>
        <v>0</v>
      </c>
      <c r="AX36" s="224">
        <f t="shared" si="164"/>
        <v>0.35064816476437199</v>
      </c>
      <c r="AY36" s="224">
        <f t="shared" si="164"/>
        <v>0.22157201428542744</v>
      </c>
      <c r="AZ36" s="224">
        <f t="shared" si="164"/>
        <v>0.15259020603104759</v>
      </c>
      <c r="BA36" s="224">
        <f t="shared" si="164"/>
        <v>0</v>
      </c>
      <c r="BB36" s="224">
        <f t="shared" si="164"/>
        <v>6.936061464432991E-2</v>
      </c>
      <c r="BC36" s="224">
        <f t="shared" si="164"/>
        <v>0</v>
      </c>
      <c r="BD36" s="224">
        <f t="shared" si="164"/>
        <v>0</v>
      </c>
      <c r="BE36" s="189">
        <f t="shared" si="164"/>
        <v>9.287467019643314E-2</v>
      </c>
      <c r="BF36" s="224">
        <f t="shared" si="164"/>
        <v>2.3514055552102758E-2</v>
      </c>
      <c r="BG36" s="224">
        <f t="shared" si="164"/>
        <v>6.936061464432991E-2</v>
      </c>
      <c r="BH36" s="224">
        <f t="shared" si="164"/>
        <v>0.74245830133647617</v>
      </c>
      <c r="BI36" s="237" t="str">
        <f t="shared" si="164"/>
        <v>NA</v>
      </c>
      <c r="BJ36" s="199" t="str">
        <f t="shared" si="164"/>
        <v>NA</v>
      </c>
      <c r="BK36" s="227">
        <f t="shared" si="164"/>
        <v>7.3656550401606383E-3</v>
      </c>
      <c r="BL36" s="199" t="str">
        <f t="shared" si="164"/>
        <v>NA</v>
      </c>
      <c r="BM36" s="189">
        <f t="shared" si="164"/>
        <v>2.2895775668505432E-2</v>
      </c>
      <c r="BN36" s="195">
        <f t="shared" si="164"/>
        <v>1.3790825035694121E-2</v>
      </c>
      <c r="BO36" s="195">
        <f t="shared" si="164"/>
        <v>5.0760942074365278E-3</v>
      </c>
      <c r="BP36" s="195">
        <f t="shared" si="164"/>
        <v>0</v>
      </c>
      <c r="BQ36" s="195">
        <f t="shared" si="164"/>
        <v>4.0288564253748273E-3</v>
      </c>
      <c r="BR36" s="195">
        <f t="shared" si="164"/>
        <v>4.0288564253748663E-3</v>
      </c>
      <c r="BS36" s="195">
        <f t="shared" si="164"/>
        <v>4.0288564253748273E-3</v>
      </c>
      <c r="BT36" s="198">
        <f t="shared" si="164"/>
        <v>4.1955598358828235E-2</v>
      </c>
      <c r="BU36" s="203">
        <f t="shared" si="164"/>
        <v>3.4466005304759087E-2</v>
      </c>
      <c r="BV36" s="203">
        <f t="shared" si="164"/>
        <v>0</v>
      </c>
      <c r="BW36" s="203">
        <f t="shared" si="164"/>
        <v>4.1252725266424962E-2</v>
      </c>
      <c r="BX36" s="203">
        <f t="shared" si="164"/>
        <v>2.6067295798303431E-2</v>
      </c>
      <c r="BY36" s="203">
        <f t="shared" si="164"/>
        <v>1.7951788944841434E-2</v>
      </c>
      <c r="BZ36" s="203">
        <f t="shared" si="164"/>
        <v>0</v>
      </c>
      <c r="CA36" s="203">
        <f t="shared" si="164"/>
        <v>8.1600723111032256E-3</v>
      </c>
      <c r="CB36" s="203">
        <f t="shared" si="164"/>
        <v>0</v>
      </c>
      <c r="CC36" s="203">
        <f t="shared" si="164"/>
        <v>0</v>
      </c>
      <c r="CD36" s="198">
        <f t="shared" si="164"/>
        <v>1.092643178782318E-2</v>
      </c>
      <c r="CE36" s="203">
        <f t="shared" si="164"/>
        <v>2.7663594767199941E-3</v>
      </c>
      <c r="CF36" s="203">
        <f t="shared" si="164"/>
        <v>8.1600723111032256E-3</v>
      </c>
      <c r="CG36" s="203">
        <f t="shared" si="164"/>
        <v>8.7348035451409789E-2</v>
      </c>
      <c r="CH36" s="198">
        <f t="shared" si="164"/>
        <v>0</v>
      </c>
      <c r="CI36" s="199">
        <f t="shared" si="164"/>
        <v>0</v>
      </c>
      <c r="CJ36" s="199">
        <f t="shared" ref="CJ36:DZ36" si="165">IF(CJ6="NA","NA",IF(CJ17="NA","NA",_xlfn.STDEV.S(CJ6,CJ17)))</f>
        <v>0</v>
      </c>
      <c r="CK36" s="199">
        <f t="shared" si="165"/>
        <v>0</v>
      </c>
      <c r="CL36" s="199">
        <f t="shared" si="165"/>
        <v>0</v>
      </c>
      <c r="CM36" s="199">
        <f t="shared" si="165"/>
        <v>0</v>
      </c>
      <c r="CN36" s="199">
        <f t="shared" si="165"/>
        <v>0</v>
      </c>
      <c r="CO36" s="199">
        <f t="shared" si="165"/>
        <v>0</v>
      </c>
      <c r="CP36" s="199">
        <f t="shared" si="165"/>
        <v>0</v>
      </c>
      <c r="CQ36" s="199">
        <f t="shared" si="165"/>
        <v>0</v>
      </c>
      <c r="CR36" s="198">
        <f t="shared" si="165"/>
        <v>0</v>
      </c>
      <c r="CS36" s="199">
        <f t="shared" si="165"/>
        <v>0</v>
      </c>
      <c r="CT36" s="199">
        <f t="shared" si="165"/>
        <v>0</v>
      </c>
      <c r="CU36" s="198">
        <f t="shared" si="165"/>
        <v>4.1955598358828304E-2</v>
      </c>
      <c r="CV36" s="203">
        <f t="shared" si="165"/>
        <v>3.4466005304759129E-2</v>
      </c>
      <c r="CW36" s="203">
        <f t="shared" si="165"/>
        <v>0</v>
      </c>
      <c r="CX36" s="203">
        <f t="shared" si="165"/>
        <v>4.1252725266424976E-2</v>
      </c>
      <c r="CY36" s="203">
        <f t="shared" si="165"/>
        <v>2.6067295798303521E-2</v>
      </c>
      <c r="CZ36" s="203">
        <f t="shared" si="165"/>
        <v>1.7951788944841434E-2</v>
      </c>
      <c r="DA36" s="203">
        <f t="shared" si="165"/>
        <v>0</v>
      </c>
      <c r="DB36" s="203">
        <f t="shared" si="165"/>
        <v>8.1600723111032256E-3</v>
      </c>
      <c r="DC36" s="203">
        <f t="shared" si="165"/>
        <v>0</v>
      </c>
      <c r="DD36" s="203">
        <f t="shared" si="165"/>
        <v>0</v>
      </c>
      <c r="DE36" s="198">
        <f t="shared" si="165"/>
        <v>1.092643178782318E-2</v>
      </c>
      <c r="DF36" s="203">
        <f t="shared" si="165"/>
        <v>2.7663594767198371E-3</v>
      </c>
      <c r="DG36" s="203">
        <f t="shared" si="165"/>
        <v>8.1600723111032256E-3</v>
      </c>
      <c r="DH36" s="296">
        <f t="shared" si="165"/>
        <v>3.5379211783940732E-3</v>
      </c>
      <c r="DI36" s="301">
        <f t="shared" si="165"/>
        <v>2.9063585045186534E-3</v>
      </c>
      <c r="DJ36" s="301">
        <f t="shared" si="165"/>
        <v>0</v>
      </c>
      <c r="DK36" s="301">
        <f t="shared" si="165"/>
        <v>3.4786511477757618E-3</v>
      </c>
      <c r="DL36" s="301">
        <f t="shared" si="165"/>
        <v>2.1981342532533463E-3</v>
      </c>
      <c r="DM36" s="301">
        <f t="shared" si="165"/>
        <v>1.5137911692934001E-3</v>
      </c>
      <c r="DN36" s="301">
        <f t="shared" si="165"/>
        <v>0</v>
      </c>
      <c r="DO36" s="301">
        <f t="shared" si="165"/>
        <v>6.881010824769789E-4</v>
      </c>
      <c r="DP36" s="301">
        <f t="shared" si="165"/>
        <v>0</v>
      </c>
      <c r="DQ36" s="301">
        <f t="shared" si="165"/>
        <v>0</v>
      </c>
      <c r="DR36" s="296">
        <f t="shared" si="165"/>
        <v>9.2137535724797555E-4</v>
      </c>
      <c r="DS36" s="301">
        <f t="shared" si="165"/>
        <v>2.3327427477098442E-4</v>
      </c>
      <c r="DT36" s="301">
        <f t="shared" si="165"/>
        <v>6.881010824769789E-4</v>
      </c>
      <c r="DU36" s="301">
        <f t="shared" si="165"/>
        <v>7.3656550401607051E-3</v>
      </c>
      <c r="DV36" s="189">
        <f t="shared" si="165"/>
        <v>0</v>
      </c>
      <c r="DW36" s="224" t="str">
        <f t="shared" si="165"/>
        <v>NA</v>
      </c>
      <c r="DX36" s="224" t="str">
        <f t="shared" si="165"/>
        <v>NA</v>
      </c>
      <c r="DY36" s="224" t="str">
        <f t="shared" si="165"/>
        <v>NA</v>
      </c>
      <c r="DZ36" s="190" t="str">
        <f t="shared" si="165"/>
        <v>NA</v>
      </c>
    </row>
    <row r="37" spans="1:130">
      <c r="A37" s="223"/>
      <c r="B37" s="223"/>
      <c r="C37" s="189">
        <f t="shared" si="159"/>
        <v>7</v>
      </c>
      <c r="D37" s="190">
        <f t="shared" ref="D37:I37" si="166">IF(D7="NA"," ",IF(D18="NA"," ",_xlfn.STDEV.S(D7,D18)))</f>
        <v>0</v>
      </c>
      <c r="E37" s="224">
        <f t="shared" si="166"/>
        <v>5.6568542494923775E-2</v>
      </c>
      <c r="F37" s="224">
        <f t="shared" si="166"/>
        <v>0</v>
      </c>
      <c r="G37" s="190">
        <f t="shared" si="166"/>
        <v>0</v>
      </c>
      <c r="H37" s="224">
        <f t="shared" si="166"/>
        <v>0.80138768534420468</v>
      </c>
      <c r="I37" s="224">
        <f t="shared" si="166"/>
        <v>0</v>
      </c>
      <c r="J37" s="224">
        <f t="shared" ref="J37:V37" si="167">IF(J7="NA"," ",IF(J18="NA"," ",_xlfn.STDEV.S(J7,J18)))</f>
        <v>0</v>
      </c>
      <c r="K37" s="224">
        <f t="shared" si="167"/>
        <v>0.98652442601346202</v>
      </c>
      <c r="L37" s="190">
        <f t="shared" si="167"/>
        <v>0.62338875139239647</v>
      </c>
      <c r="M37" s="224">
        <f t="shared" si="167"/>
        <v>7.0710678118654502E-2</v>
      </c>
      <c r="N37" s="224">
        <f t="shared" si="167"/>
        <v>0.70710678118654757</v>
      </c>
      <c r="O37" s="224">
        <f t="shared" si="167"/>
        <v>0</v>
      </c>
      <c r="P37" s="224">
        <f t="shared" si="167"/>
        <v>0</v>
      </c>
      <c r="Q37" s="224">
        <f t="shared" si="167"/>
        <v>0</v>
      </c>
      <c r="R37" s="195">
        <f t="shared" si="167"/>
        <v>7.0710678118653244E-3</v>
      </c>
      <c r="S37" s="189">
        <f t="shared" ref="S37:U37" si="168">IF(S7="NA","NA",IF(S18="NA","NA",_xlfn.STDEV.S(S7,S18)))</f>
        <v>1.08475634028739E-2</v>
      </c>
      <c r="T37" s="224">
        <f t="shared" si="168"/>
        <v>0.20045550139930565</v>
      </c>
      <c r="U37" s="224">
        <f t="shared" si="168"/>
        <v>0.5913701370454244</v>
      </c>
      <c r="V37" s="242">
        <f t="shared" si="167"/>
        <v>0.73468394565282269</v>
      </c>
      <c r="W37" s="224">
        <f t="shared" si="163"/>
        <v>22.073321925713735</v>
      </c>
      <c r="X37" s="224">
        <f t="shared" ref="X37:CI37" si="169">IF(X7="NA","NA",IF(X18="NA","NA",_xlfn.STDEV.S(X7,X18)))</f>
        <v>21.028220175408553</v>
      </c>
      <c r="Y37" s="224" t="str">
        <f t="shared" si="169"/>
        <v>NA</v>
      </c>
      <c r="Z37" s="224" t="str">
        <f t="shared" si="169"/>
        <v>NA</v>
      </c>
      <c r="AA37" s="190" t="str">
        <f t="shared" si="169"/>
        <v>NA</v>
      </c>
      <c r="AB37" s="224">
        <f t="shared" si="169"/>
        <v>0</v>
      </c>
      <c r="AC37" s="224">
        <f t="shared" si="169"/>
        <v>0.66398188109387779</v>
      </c>
      <c r="AD37" s="224">
        <f t="shared" si="169"/>
        <v>6.5884450961700064E-2</v>
      </c>
      <c r="AE37" s="224">
        <f t="shared" si="169"/>
        <v>0</v>
      </c>
      <c r="AF37" s="224">
        <f t="shared" si="169"/>
        <v>2.1196663525674859E-2</v>
      </c>
      <c r="AG37" s="224">
        <f t="shared" si="169"/>
        <v>0.53064822981801718</v>
      </c>
      <c r="AH37" s="224">
        <f t="shared" si="169"/>
        <v>1.5110423012480281</v>
      </c>
      <c r="AI37" s="224">
        <f t="shared" si="169"/>
        <v>0</v>
      </c>
      <c r="AJ37" s="224">
        <f t="shared" si="169"/>
        <v>0.45687386267163671</v>
      </c>
      <c r="AK37" s="224">
        <f t="shared" si="169"/>
        <v>0</v>
      </c>
      <c r="AL37" s="224">
        <f t="shared" si="169"/>
        <v>0</v>
      </c>
      <c r="AM37" s="289">
        <f t="shared" si="169"/>
        <v>13.351895252265223</v>
      </c>
      <c r="AN37" s="224" t="str">
        <f t="shared" si="169"/>
        <v>NA</v>
      </c>
      <c r="AO37" s="224" t="str">
        <f t="shared" si="169"/>
        <v>NA</v>
      </c>
      <c r="AP37" s="224" t="str">
        <f t="shared" si="169"/>
        <v>NA</v>
      </c>
      <c r="AQ37" s="224">
        <f t="shared" si="169"/>
        <v>4.0500433507906421E-2</v>
      </c>
      <c r="AR37" s="224" t="str">
        <f t="shared" si="169"/>
        <v>NA</v>
      </c>
      <c r="AS37" s="224" t="str">
        <f t="shared" si="169"/>
        <v>NA</v>
      </c>
      <c r="AT37" s="224" t="str">
        <f t="shared" si="169"/>
        <v>NA</v>
      </c>
      <c r="AU37" s="189">
        <f t="shared" si="169"/>
        <v>0.70824733983346966</v>
      </c>
      <c r="AV37" s="224">
        <f t="shared" si="169"/>
        <v>0.13749798461572088</v>
      </c>
      <c r="AW37" s="224">
        <f t="shared" si="169"/>
        <v>0</v>
      </c>
      <c r="AX37" s="224">
        <f t="shared" si="169"/>
        <v>2.2609774427386434E-2</v>
      </c>
      <c r="AY37" s="224">
        <f t="shared" si="169"/>
        <v>0.80314326675159631</v>
      </c>
      <c r="AZ37" s="224">
        <f t="shared" si="169"/>
        <v>2.7473496386327771</v>
      </c>
      <c r="BA37" s="224">
        <f t="shared" si="169"/>
        <v>0</v>
      </c>
      <c r="BB37" s="224">
        <f t="shared" si="169"/>
        <v>1.0082733521029212</v>
      </c>
      <c r="BC37" s="224">
        <f t="shared" si="169"/>
        <v>0</v>
      </c>
      <c r="BD37" s="224">
        <f t="shared" si="169"/>
        <v>0</v>
      </c>
      <c r="BE37" s="189">
        <f t="shared" si="169"/>
        <v>2.9750894984115037</v>
      </c>
      <c r="BF37" s="224">
        <f t="shared" si="169"/>
        <v>1.966816146308578</v>
      </c>
      <c r="BG37" s="224">
        <f t="shared" si="169"/>
        <v>1.0082733521029212</v>
      </c>
      <c r="BH37" s="224">
        <f t="shared" si="169"/>
        <v>3.5458388536292444</v>
      </c>
      <c r="BI37" s="237" t="str">
        <f t="shared" si="169"/>
        <v>NA</v>
      </c>
      <c r="BJ37" s="199" t="str">
        <f t="shared" si="169"/>
        <v>NA</v>
      </c>
      <c r="BK37" s="227">
        <f t="shared" si="169"/>
        <v>3.5176959806117729E-2</v>
      </c>
      <c r="BL37" s="199" t="str">
        <f t="shared" si="169"/>
        <v>NA</v>
      </c>
      <c r="BM37" s="189">
        <f t="shared" si="169"/>
        <v>6.2558268611588421E-3</v>
      </c>
      <c r="BN37" s="195">
        <f t="shared" si="169"/>
        <v>6.0987286939813451E-2</v>
      </c>
      <c r="BO37" s="195">
        <f t="shared" si="169"/>
        <v>3.2808058469259646E-2</v>
      </c>
      <c r="BP37" s="195">
        <f t="shared" si="169"/>
        <v>0</v>
      </c>
      <c r="BQ37" s="195">
        <f t="shared" si="169"/>
        <v>3.4435055331712705E-2</v>
      </c>
      <c r="BR37" s="195">
        <f t="shared" si="169"/>
        <v>3.4435055331712733E-2</v>
      </c>
      <c r="BS37" s="195">
        <f t="shared" si="169"/>
        <v>3.4435055331712705E-2</v>
      </c>
      <c r="BT37" s="198">
        <f t="shared" si="169"/>
        <v>8.533100479915337E-2</v>
      </c>
      <c r="BU37" s="203">
        <f t="shared" si="169"/>
        <v>1.6566022242846319E-2</v>
      </c>
      <c r="BV37" s="203">
        <f t="shared" si="169"/>
        <v>0</v>
      </c>
      <c r="BW37" s="203">
        <f t="shared" si="169"/>
        <v>2.7240692081169451E-3</v>
      </c>
      <c r="BX37" s="203">
        <f t="shared" si="169"/>
        <v>9.6764249006148259E-2</v>
      </c>
      <c r="BY37" s="203">
        <f t="shared" si="169"/>
        <v>0.33100598055793556</v>
      </c>
      <c r="BZ37" s="203">
        <f t="shared" si="169"/>
        <v>0</v>
      </c>
      <c r="CA37" s="203">
        <f t="shared" si="169"/>
        <v>0.12147871712074863</v>
      </c>
      <c r="CB37" s="203">
        <f t="shared" si="169"/>
        <v>0</v>
      </c>
      <c r="CC37" s="203">
        <f t="shared" si="169"/>
        <v>0</v>
      </c>
      <c r="CD37" s="198">
        <f t="shared" si="169"/>
        <v>0.35844451788065385</v>
      </c>
      <c r="CE37" s="203">
        <f t="shared" si="169"/>
        <v>0.23696580075990345</v>
      </c>
      <c r="CF37" s="203">
        <f t="shared" si="169"/>
        <v>0.12147871712074863</v>
      </c>
      <c r="CG37" s="203">
        <f t="shared" si="169"/>
        <v>0.4272095004369591</v>
      </c>
      <c r="CH37" s="198">
        <f t="shared" si="169"/>
        <v>0</v>
      </c>
      <c r="CI37" s="199">
        <f t="shared" si="169"/>
        <v>0</v>
      </c>
      <c r="CJ37" s="199">
        <f t="shared" ref="CJ37:DZ37" si="170">IF(CJ7="NA","NA",IF(CJ18="NA","NA",_xlfn.STDEV.S(CJ7,CJ18)))</f>
        <v>0</v>
      </c>
      <c r="CK37" s="199">
        <f t="shared" si="170"/>
        <v>0</v>
      </c>
      <c r="CL37" s="199">
        <f t="shared" si="170"/>
        <v>0</v>
      </c>
      <c r="CM37" s="199">
        <f t="shared" si="170"/>
        <v>0</v>
      </c>
      <c r="CN37" s="199">
        <f t="shared" si="170"/>
        <v>0</v>
      </c>
      <c r="CO37" s="199">
        <f t="shared" si="170"/>
        <v>0</v>
      </c>
      <c r="CP37" s="199">
        <f t="shared" si="170"/>
        <v>0</v>
      </c>
      <c r="CQ37" s="199">
        <f t="shared" si="170"/>
        <v>0</v>
      </c>
      <c r="CR37" s="198">
        <f t="shared" si="170"/>
        <v>0</v>
      </c>
      <c r="CS37" s="199">
        <f t="shared" si="170"/>
        <v>0</v>
      </c>
      <c r="CT37" s="199">
        <f t="shared" si="170"/>
        <v>0</v>
      </c>
      <c r="CU37" s="198">
        <f t="shared" si="170"/>
        <v>8.5331004799153287E-2</v>
      </c>
      <c r="CV37" s="203">
        <f t="shared" si="170"/>
        <v>1.6566022242846319E-2</v>
      </c>
      <c r="CW37" s="203">
        <f t="shared" si="170"/>
        <v>0</v>
      </c>
      <c r="CX37" s="203">
        <f t="shared" si="170"/>
        <v>2.7240692081169451E-3</v>
      </c>
      <c r="CY37" s="203">
        <f t="shared" si="170"/>
        <v>9.6764249006148259E-2</v>
      </c>
      <c r="CZ37" s="203">
        <f t="shared" si="170"/>
        <v>0.33100598055793556</v>
      </c>
      <c r="DA37" s="203">
        <f t="shared" si="170"/>
        <v>0</v>
      </c>
      <c r="DB37" s="203">
        <f t="shared" si="170"/>
        <v>0.12147871712074863</v>
      </c>
      <c r="DC37" s="203">
        <f t="shared" si="170"/>
        <v>0</v>
      </c>
      <c r="DD37" s="203">
        <f t="shared" si="170"/>
        <v>0</v>
      </c>
      <c r="DE37" s="198">
        <f t="shared" si="170"/>
        <v>0.35844451788065385</v>
      </c>
      <c r="DF37" s="203">
        <f t="shared" si="170"/>
        <v>0.23696580075990345</v>
      </c>
      <c r="DG37" s="203">
        <f t="shared" si="170"/>
        <v>0.12147871712074863</v>
      </c>
      <c r="DH37" s="296">
        <f t="shared" si="170"/>
        <v>7.0262607057316653E-3</v>
      </c>
      <c r="DI37" s="301">
        <f t="shared" si="170"/>
        <v>1.3640668056019716E-3</v>
      </c>
      <c r="DJ37" s="301">
        <f t="shared" si="170"/>
        <v>0</v>
      </c>
      <c r="DK37" s="301">
        <f t="shared" si="170"/>
        <v>2.243032351691652E-4</v>
      </c>
      <c r="DL37" s="301">
        <f t="shared" si="170"/>
        <v>7.9676882056155026E-3</v>
      </c>
      <c r="DM37" s="301">
        <f t="shared" si="170"/>
        <v>2.7255442731871651E-2</v>
      </c>
      <c r="DN37" s="301">
        <f t="shared" si="170"/>
        <v>0</v>
      </c>
      <c r="DO37" s="301">
        <f t="shared" si="170"/>
        <v>1.0002708144562686E-2</v>
      </c>
      <c r="DP37" s="301">
        <f t="shared" si="170"/>
        <v>0</v>
      </c>
      <c r="DQ37" s="301">
        <f t="shared" si="170"/>
        <v>0</v>
      </c>
      <c r="DR37" s="296">
        <f t="shared" si="170"/>
        <v>2.951476590598788E-2</v>
      </c>
      <c r="DS37" s="301">
        <f t="shared" si="170"/>
        <v>1.9512057761425391E-2</v>
      </c>
      <c r="DT37" s="301">
        <f t="shared" si="170"/>
        <v>1.0002708144562686E-2</v>
      </c>
      <c r="DU37" s="301">
        <f t="shared" si="170"/>
        <v>3.5176959806117784E-2</v>
      </c>
      <c r="DV37" s="189">
        <f t="shared" si="170"/>
        <v>0.68021305287517952</v>
      </c>
      <c r="DW37" s="224">
        <f t="shared" si="170"/>
        <v>2.6594363765901501</v>
      </c>
      <c r="DX37" s="224">
        <f t="shared" si="170"/>
        <v>2.5335205030594952</v>
      </c>
      <c r="DY37" s="224">
        <f t="shared" si="170"/>
        <v>0.31759224297364963</v>
      </c>
      <c r="DZ37" s="190">
        <f t="shared" si="170"/>
        <v>0.33013434278666304</v>
      </c>
    </row>
    <row r="38" spans="1:130">
      <c r="A38" s="62"/>
      <c r="B38" s="62"/>
      <c r="C38" s="63">
        <f t="shared" si="159"/>
        <v>10.541666666664241</v>
      </c>
      <c r="D38" s="64">
        <f t="shared" ref="D38:H38" si="171">IF(D8="NA"," ",IF(D19="NA"," ",_xlfn.STDEV.S(D8,D19)))</f>
        <v>0</v>
      </c>
      <c r="E38" s="78">
        <f t="shared" si="171"/>
        <v>7.0710678118654738E-2</v>
      </c>
      <c r="F38" s="78">
        <f t="shared" si="171"/>
        <v>0</v>
      </c>
      <c r="G38" s="64">
        <f t="shared" si="171"/>
        <v>0</v>
      </c>
      <c r="H38" s="78">
        <f t="shared" si="171"/>
        <v>0.97227182413150282</v>
      </c>
      <c r="I38" s="78">
        <f t="shared" ref="D38:I42" si="172">IF(I8="NA"," ",IF(I19="NA"," ",_xlfn.STDEV.S(I8,I19)))</f>
        <v>0</v>
      </c>
      <c r="J38" s="78">
        <f t="shared" ref="J38:V38" si="173">IF(J8="NA"," ",IF(J19="NA"," ",_xlfn.STDEV.S(J8,J19)))</f>
        <v>0</v>
      </c>
      <c r="K38" s="78">
        <f t="shared" si="173"/>
        <v>1.2342231996437021</v>
      </c>
      <c r="L38" s="64">
        <f t="shared" si="173"/>
        <v>0.77991060239081955</v>
      </c>
      <c r="M38" s="78">
        <f t="shared" si="173"/>
        <v>3.5355339059327251E-2</v>
      </c>
      <c r="N38" s="78">
        <f t="shared" si="173"/>
        <v>0</v>
      </c>
      <c r="O38" s="78">
        <f t="shared" si="173"/>
        <v>0</v>
      </c>
      <c r="P38" s="78">
        <f t="shared" si="173"/>
        <v>0</v>
      </c>
      <c r="Q38" s="78">
        <f t="shared" si="173"/>
        <v>0</v>
      </c>
      <c r="R38" s="66">
        <f t="shared" si="173"/>
        <v>7.0710678118654502E-2</v>
      </c>
      <c r="S38" s="63">
        <f t="shared" ref="S38:U38" si="174">IF(S8="NA","NA",IF(S19="NA","NA",_xlfn.STDEV.S(S8,S19)))</f>
        <v>4.8287089348677441E-3</v>
      </c>
      <c r="T38" s="78">
        <f t="shared" si="174"/>
        <v>0.95073180663802581</v>
      </c>
      <c r="U38" s="78">
        <f t="shared" si="174"/>
        <v>0.67519868749769074</v>
      </c>
      <c r="V38" s="243">
        <f t="shared" si="173"/>
        <v>9.1216774773064321E-2</v>
      </c>
      <c r="W38" s="78" t="str">
        <f t="shared" si="163"/>
        <v>NA</v>
      </c>
      <c r="X38" s="78" t="str">
        <f t="shared" ref="X38:CI38" si="175">IF(X8="NA","NA",IF(X19="NA","NA",_xlfn.STDEV.S(X8,X19)))</f>
        <v>NA</v>
      </c>
      <c r="Y38" s="78" t="str">
        <f t="shared" si="175"/>
        <v>NA</v>
      </c>
      <c r="Z38" s="78" t="str">
        <f t="shared" si="175"/>
        <v>NA</v>
      </c>
      <c r="AA38" s="64" t="str">
        <f t="shared" si="175"/>
        <v>NA</v>
      </c>
      <c r="AB38" s="78">
        <f t="shared" si="175"/>
        <v>0</v>
      </c>
      <c r="AC38" s="78">
        <f t="shared" si="175"/>
        <v>0</v>
      </c>
      <c r="AD38" s="78">
        <f t="shared" si="175"/>
        <v>0.17967753449822951</v>
      </c>
      <c r="AE38" s="78">
        <f t="shared" si="175"/>
        <v>0</v>
      </c>
      <c r="AF38" s="78">
        <f t="shared" si="175"/>
        <v>2.5965466465015683E-3</v>
      </c>
      <c r="AG38" s="78">
        <f t="shared" si="175"/>
        <v>0.88589993505012044</v>
      </c>
      <c r="AH38" s="78">
        <f t="shared" si="175"/>
        <v>0.18006214239264604</v>
      </c>
      <c r="AI38" s="78">
        <f t="shared" si="175"/>
        <v>0</v>
      </c>
      <c r="AJ38" s="78">
        <f t="shared" si="175"/>
        <v>0.55076385073206269</v>
      </c>
      <c r="AK38" s="78">
        <f t="shared" si="175"/>
        <v>0</v>
      </c>
      <c r="AL38" s="78">
        <f t="shared" si="175"/>
        <v>0</v>
      </c>
      <c r="AM38" s="290" t="s">
        <v>88</v>
      </c>
      <c r="AN38" s="78" t="str">
        <f t="shared" si="175"/>
        <v>NA</v>
      </c>
      <c r="AO38" s="78" t="str">
        <f t="shared" si="175"/>
        <v>NA</v>
      </c>
      <c r="AP38" s="78" t="str">
        <f t="shared" si="175"/>
        <v>NA</v>
      </c>
      <c r="AQ38" s="78" t="str">
        <f t="shared" si="175"/>
        <v>NA</v>
      </c>
      <c r="AR38" s="78" t="str">
        <f t="shared" si="175"/>
        <v>NA</v>
      </c>
      <c r="AS38" s="78" t="str">
        <f t="shared" si="175"/>
        <v>NA</v>
      </c>
      <c r="AT38" s="78" t="str">
        <f t="shared" si="175"/>
        <v>NA</v>
      </c>
      <c r="AU38" s="63">
        <f t="shared" si="175"/>
        <v>0</v>
      </c>
      <c r="AV38" s="78">
        <f t="shared" si="175"/>
        <v>0.37497920243108718</v>
      </c>
      <c r="AW38" s="78">
        <f t="shared" si="175"/>
        <v>0</v>
      </c>
      <c r="AX38" s="78">
        <f t="shared" si="175"/>
        <v>2.7696497562683452E-3</v>
      </c>
      <c r="AY38" s="78">
        <f t="shared" si="175"/>
        <v>1.3408215233191023</v>
      </c>
      <c r="AZ38" s="78">
        <f t="shared" si="175"/>
        <v>0.32738571344117517</v>
      </c>
      <c r="BA38" s="78">
        <f t="shared" si="175"/>
        <v>0</v>
      </c>
      <c r="BB38" s="78">
        <f t="shared" si="175"/>
        <v>1.2154788429948971</v>
      </c>
      <c r="BC38" s="78">
        <f t="shared" si="175"/>
        <v>0</v>
      </c>
      <c r="BD38" s="78">
        <f t="shared" si="175"/>
        <v>0</v>
      </c>
      <c r="BE38" s="63">
        <f t="shared" si="175"/>
        <v>0.44995874400910968</v>
      </c>
      <c r="BF38" s="78">
        <f t="shared" si="175"/>
        <v>1.6654375870040086</v>
      </c>
      <c r="BG38" s="78">
        <f t="shared" si="175"/>
        <v>1.2154788429948971</v>
      </c>
      <c r="BH38" s="78">
        <f t="shared" si="175"/>
        <v>7.4979541578022516E-2</v>
      </c>
      <c r="BI38" s="238" t="str">
        <f t="shared" si="175"/>
        <v>NA</v>
      </c>
      <c r="BJ38" s="50" t="str">
        <f t="shared" si="175"/>
        <v>NA</v>
      </c>
      <c r="BK38" s="228">
        <f t="shared" si="175"/>
        <v>7.4384438471355161E-4</v>
      </c>
      <c r="BL38" s="50" t="str">
        <f t="shared" si="175"/>
        <v>NA</v>
      </c>
      <c r="BM38" s="63">
        <f t="shared" si="175"/>
        <v>1.1771857223090488E-3</v>
      </c>
      <c r="BN38" s="66">
        <f t="shared" si="175"/>
        <v>6.2785011281480674E-2</v>
      </c>
      <c r="BO38" s="66">
        <f t="shared" si="175"/>
        <v>2.8120708613465134E-4</v>
      </c>
      <c r="BP38" s="66">
        <f t="shared" si="175"/>
        <v>0</v>
      </c>
      <c r="BQ38" s="66">
        <f t="shared" si="175"/>
        <v>6.1326618473036852E-2</v>
      </c>
      <c r="BR38" s="66">
        <f t="shared" si="175"/>
        <v>6.1326618473036963E-2</v>
      </c>
      <c r="BS38" s="66">
        <f t="shared" si="175"/>
        <v>6.1326618473036852E-2</v>
      </c>
      <c r="BT38" s="76">
        <f t="shared" si="175"/>
        <v>0</v>
      </c>
      <c r="BU38" s="69">
        <f t="shared" si="175"/>
        <v>0.13205662669473917</v>
      </c>
      <c r="BV38" s="69">
        <f t="shared" si="175"/>
        <v>0</v>
      </c>
      <c r="BW38" s="69">
        <f t="shared" si="175"/>
        <v>9.8930853252628456E-3</v>
      </c>
      <c r="BX38" s="69">
        <f t="shared" si="175"/>
        <v>0.12609608161445363</v>
      </c>
      <c r="BY38" s="69">
        <f t="shared" si="175"/>
        <v>0.11277070976228991</v>
      </c>
      <c r="BZ38" s="69">
        <f t="shared" si="175"/>
        <v>0</v>
      </c>
      <c r="CA38" s="69">
        <f t="shared" si="175"/>
        <v>0.15487017125588298</v>
      </c>
      <c r="CB38" s="69">
        <f t="shared" si="175"/>
        <v>0</v>
      </c>
      <c r="CC38" s="69">
        <f t="shared" si="175"/>
        <v>0</v>
      </c>
      <c r="CD38" s="76">
        <f t="shared" si="175"/>
        <v>0.15143788472898265</v>
      </c>
      <c r="CE38" s="69">
        <f t="shared" si="175"/>
        <v>3.4322865269009232E-3</v>
      </c>
      <c r="CF38" s="69">
        <f t="shared" si="175"/>
        <v>0.15487017125588298</v>
      </c>
      <c r="CG38" s="69">
        <f t="shared" si="175"/>
        <v>0.28349451142372151</v>
      </c>
      <c r="CH38" s="76">
        <f t="shared" si="175"/>
        <v>0.13963997813556631</v>
      </c>
      <c r="CI38" s="50">
        <f t="shared" si="175"/>
        <v>6.1158698397904977E-2</v>
      </c>
      <c r="CJ38" s="50">
        <f t="shared" ref="CJ38:DZ38" si="176">IF(CJ8="NA","NA",IF(CJ19="NA","NA",_xlfn.STDEV.S(CJ8,CJ19)))</f>
        <v>0</v>
      </c>
      <c r="CK38" s="50">
        <f t="shared" si="176"/>
        <v>1.6599015045609674E-2</v>
      </c>
      <c r="CL38" s="50">
        <f t="shared" si="176"/>
        <v>5.9547392708963424E-3</v>
      </c>
      <c r="CM38" s="50">
        <f t="shared" si="176"/>
        <v>0</v>
      </c>
      <c r="CN38" s="50">
        <f t="shared" si="176"/>
        <v>0</v>
      </c>
      <c r="CO38" s="50">
        <f t="shared" si="176"/>
        <v>0</v>
      </c>
      <c r="CP38" s="50">
        <f t="shared" si="176"/>
        <v>0</v>
      </c>
      <c r="CQ38" s="50">
        <f t="shared" si="176"/>
        <v>0</v>
      </c>
      <c r="CR38" s="76">
        <f t="shared" si="176"/>
        <v>2.2553754316506015E-2</v>
      </c>
      <c r="CS38" s="50">
        <f t="shared" si="176"/>
        <v>2.2553754316506015E-2</v>
      </c>
      <c r="CT38" s="50">
        <f t="shared" si="176"/>
        <v>0</v>
      </c>
      <c r="CU38" s="76">
        <f t="shared" si="176"/>
        <v>0.13963997813556631</v>
      </c>
      <c r="CV38" s="69">
        <f t="shared" si="176"/>
        <v>7.0897928296834223E-2</v>
      </c>
      <c r="CW38" s="69">
        <f t="shared" si="176"/>
        <v>0</v>
      </c>
      <c r="CX38" s="69">
        <f t="shared" si="176"/>
        <v>6.7059297203468276E-3</v>
      </c>
      <c r="CY38" s="69">
        <f t="shared" si="176"/>
        <v>0.13205082088534997</v>
      </c>
      <c r="CZ38" s="69">
        <f t="shared" si="176"/>
        <v>0.11277070976228991</v>
      </c>
      <c r="DA38" s="69">
        <f t="shared" si="176"/>
        <v>0</v>
      </c>
      <c r="DB38" s="69">
        <f t="shared" si="176"/>
        <v>0.15487017125588298</v>
      </c>
      <c r="DC38" s="69">
        <f t="shared" si="176"/>
        <v>0</v>
      </c>
      <c r="DD38" s="69">
        <f t="shared" si="176"/>
        <v>0</v>
      </c>
      <c r="DE38" s="76">
        <f t="shared" si="176"/>
        <v>0.12888413041247662</v>
      </c>
      <c r="DF38" s="69">
        <f t="shared" si="176"/>
        <v>2.598604084340694E-2</v>
      </c>
      <c r="DG38" s="69">
        <f t="shared" si="176"/>
        <v>0.15487017125588298</v>
      </c>
      <c r="DH38" s="159">
        <f t="shared" si="176"/>
        <v>0</v>
      </c>
      <c r="DI38" s="105">
        <f t="shared" si="176"/>
        <v>3.7200304008591814E-3</v>
      </c>
      <c r="DJ38" s="105">
        <f t="shared" si="176"/>
        <v>0</v>
      </c>
      <c r="DK38" s="105">
        <f t="shared" si="176"/>
        <v>2.747667397618843E-5</v>
      </c>
      <c r="DL38" s="105">
        <f t="shared" si="176"/>
        <v>1.3301795930375719E-2</v>
      </c>
      <c r="DM38" s="105">
        <f t="shared" si="176"/>
        <v>3.2478729457854848E-3</v>
      </c>
      <c r="DN38" s="105">
        <f t="shared" si="176"/>
        <v>0</v>
      </c>
      <c r="DO38" s="105">
        <f t="shared" si="176"/>
        <v>1.2058317416612261E-2</v>
      </c>
      <c r="DP38" s="105">
        <f t="shared" si="176"/>
        <v>0</v>
      </c>
      <c r="DQ38" s="105">
        <f t="shared" si="176"/>
        <v>0</v>
      </c>
      <c r="DR38" s="159">
        <f t="shared" si="176"/>
        <v>4.4638747855727107E-3</v>
      </c>
      <c r="DS38" s="105">
        <f t="shared" si="176"/>
        <v>1.6522192202185017E-2</v>
      </c>
      <c r="DT38" s="105">
        <f t="shared" si="176"/>
        <v>1.2058317416612261E-2</v>
      </c>
      <c r="DU38" s="105">
        <f t="shared" si="176"/>
        <v>7.4384438471357124E-4</v>
      </c>
      <c r="DV38" s="63">
        <f t="shared" si="176"/>
        <v>0.85100247740602764</v>
      </c>
      <c r="DW38" s="78" t="str">
        <f t="shared" si="176"/>
        <v>NA</v>
      </c>
      <c r="DX38" s="78" t="str">
        <f t="shared" si="176"/>
        <v>NA</v>
      </c>
      <c r="DY38" s="78" t="str">
        <f t="shared" si="176"/>
        <v>NA</v>
      </c>
      <c r="DZ38" s="64" t="str">
        <f t="shared" si="176"/>
        <v>NA</v>
      </c>
    </row>
    <row r="39" spans="1:130">
      <c r="A39" s="62"/>
      <c r="B39" s="62"/>
      <c r="C39" s="63">
        <f t="shared" si="159"/>
        <v>13.979166666664241</v>
      </c>
      <c r="D39" s="64">
        <f t="shared" si="172"/>
        <v>0</v>
      </c>
      <c r="E39" s="78">
        <f t="shared" si="172"/>
        <v>0</v>
      </c>
      <c r="F39" s="78">
        <f t="shared" si="172"/>
        <v>0</v>
      </c>
      <c r="G39" s="64">
        <f t="shared" si="172"/>
        <v>0</v>
      </c>
      <c r="H39" s="78">
        <f t="shared" si="172"/>
        <v>0</v>
      </c>
      <c r="I39" s="78">
        <f t="shared" si="172"/>
        <v>0</v>
      </c>
      <c r="J39" s="78">
        <f t="shared" ref="J39:V39" si="177">IF(J9="NA"," ",IF(J20="NA"," ",_xlfn.STDEV.S(J9,J20)))</f>
        <v>0</v>
      </c>
      <c r="K39" s="78">
        <f t="shared" si="177"/>
        <v>0</v>
      </c>
      <c r="L39" s="64">
        <f t="shared" si="177"/>
        <v>0</v>
      </c>
      <c r="M39" s="78">
        <f t="shared" si="177"/>
        <v>0.14142135623730964</v>
      </c>
      <c r="N39" s="78">
        <f t="shared" si="177"/>
        <v>1.4142135623730951</v>
      </c>
      <c r="O39" s="78">
        <f t="shared" si="177"/>
        <v>0</v>
      </c>
      <c r="P39" s="78">
        <f t="shared" si="177"/>
        <v>0</v>
      </c>
      <c r="Q39" s="78">
        <f t="shared" si="177"/>
        <v>0</v>
      </c>
      <c r="R39" s="66">
        <f t="shared" si="177"/>
        <v>2.1213203435595972E-2</v>
      </c>
      <c r="S39" s="63">
        <f t="shared" ref="S39:U39" si="178">IF(S9="NA","NA",IF(S20="NA","NA",_xlfn.STDEV.S(S9,S20)))</f>
        <v>1.2348778249172314E-2</v>
      </c>
      <c r="T39" s="78">
        <f t="shared" si="178"/>
        <v>1.3713586059375455</v>
      </c>
      <c r="U39" s="78">
        <f t="shared" si="178"/>
        <v>0.15014015467205374</v>
      </c>
      <c r="V39" s="243">
        <f t="shared" si="177"/>
        <v>7.7781745930519827E-2</v>
      </c>
      <c r="W39" s="78">
        <f t="shared" si="163"/>
        <v>1.799278600470881</v>
      </c>
      <c r="X39" s="78">
        <f t="shared" ref="X39:CI39" si="179">IF(X9="NA","NA",IF(X20="NA","NA",_xlfn.STDEV.S(X9,X20)))</f>
        <v>1.5661802505018763</v>
      </c>
      <c r="Y39" s="78">
        <f t="shared" si="179"/>
        <v>2.8659492308428791</v>
      </c>
      <c r="Z39" s="78">
        <f t="shared" si="179"/>
        <v>1.4259018913136698</v>
      </c>
      <c r="AA39" s="64">
        <f t="shared" si="179"/>
        <v>1.4400473395292095</v>
      </c>
      <c r="AB39" s="78">
        <f t="shared" si="179"/>
        <v>0</v>
      </c>
      <c r="AC39" s="78">
        <f t="shared" si="179"/>
        <v>0</v>
      </c>
      <c r="AD39" s="78">
        <f t="shared" si="179"/>
        <v>0.16086646547945244</v>
      </c>
      <c r="AE39" s="78">
        <f t="shared" si="179"/>
        <v>0</v>
      </c>
      <c r="AF39" s="78">
        <f t="shared" si="179"/>
        <v>0.4249809142431995</v>
      </c>
      <c r="AG39" s="78">
        <f t="shared" si="179"/>
        <v>0.39238322774240686</v>
      </c>
      <c r="AH39" s="78">
        <f t="shared" si="179"/>
        <v>0.36319088633008223</v>
      </c>
      <c r="AI39" s="78">
        <f t="shared" si="179"/>
        <v>6.783918281734377E-3</v>
      </c>
      <c r="AJ39" s="78">
        <f t="shared" si="179"/>
        <v>3.721360329177309E-2</v>
      </c>
      <c r="AK39" s="78">
        <f t="shared" si="179"/>
        <v>0</v>
      </c>
      <c r="AL39" s="78">
        <f t="shared" si="179"/>
        <v>0</v>
      </c>
      <c r="AM39" s="290" t="s">
        <v>88</v>
      </c>
      <c r="AN39" s="78" t="str">
        <f t="shared" si="179"/>
        <v>NA</v>
      </c>
      <c r="AO39" s="78" t="str">
        <f t="shared" si="179"/>
        <v>NA</v>
      </c>
      <c r="AP39" s="78" t="str">
        <f t="shared" si="179"/>
        <v>NA</v>
      </c>
      <c r="AQ39" s="78" t="str">
        <f t="shared" si="179"/>
        <v>NA</v>
      </c>
      <c r="AR39" s="78" t="str">
        <f t="shared" si="179"/>
        <v>NA</v>
      </c>
      <c r="AS39" s="78" t="str">
        <f t="shared" si="179"/>
        <v>NA</v>
      </c>
      <c r="AT39" s="78" t="str">
        <f t="shared" si="179"/>
        <v>NA</v>
      </c>
      <c r="AU39" s="63">
        <f t="shared" si="179"/>
        <v>0</v>
      </c>
      <c r="AV39" s="78">
        <f t="shared" si="179"/>
        <v>0.33572131926146614</v>
      </c>
      <c r="AW39" s="78">
        <f t="shared" si="179"/>
        <v>0</v>
      </c>
      <c r="AX39" s="78">
        <f t="shared" si="179"/>
        <v>0.45331297519274555</v>
      </c>
      <c r="AY39" s="78">
        <f t="shared" si="179"/>
        <v>0.59387731766418295</v>
      </c>
      <c r="AZ39" s="78">
        <f t="shared" si="179"/>
        <v>0.66034706605469529</v>
      </c>
      <c r="BA39" s="78">
        <f t="shared" si="179"/>
        <v>1.383387257451717E-2</v>
      </c>
      <c r="BB39" s="78">
        <f t="shared" si="179"/>
        <v>8.2126572781843821E-2</v>
      </c>
      <c r="BC39" s="78">
        <f t="shared" si="179"/>
        <v>0</v>
      </c>
      <c r="BD39" s="78">
        <f t="shared" si="179"/>
        <v>0</v>
      </c>
      <c r="BE39" s="63">
        <f t="shared" si="179"/>
        <v>1.6392446587042986</v>
      </c>
      <c r="BF39" s="78">
        <f t="shared" si="179"/>
        <v>1.7075373589116241</v>
      </c>
      <c r="BG39" s="78">
        <f t="shared" si="179"/>
        <v>6.8292700207326487E-2</v>
      </c>
      <c r="BH39" s="78">
        <f t="shared" si="179"/>
        <v>1.3035233394428374</v>
      </c>
      <c r="BI39" s="63">
        <f t="shared" si="179"/>
        <v>2.8659492308428791</v>
      </c>
      <c r="BJ39" s="66">
        <f t="shared" si="179"/>
        <v>1.5624258914000417</v>
      </c>
      <c r="BK39" s="228">
        <f t="shared" si="179"/>
        <v>1.2931774401136241E-2</v>
      </c>
      <c r="BL39" s="66">
        <f t="shared" si="179"/>
        <v>0.12237855187083253</v>
      </c>
      <c r="BM39" s="63">
        <f t="shared" si="179"/>
        <v>1.4852748750966895E-2</v>
      </c>
      <c r="BN39" s="66">
        <f t="shared" si="179"/>
        <v>1.9566004095233486E-2</v>
      </c>
      <c r="BO39" s="66">
        <f t="shared" si="179"/>
        <v>1.8760718159225139E-2</v>
      </c>
      <c r="BP39" s="66">
        <f t="shared" si="179"/>
        <v>2.704610131922349E-3</v>
      </c>
      <c r="BQ39" s="66">
        <f t="shared" si="179"/>
        <v>1.2953424555052887E-2</v>
      </c>
      <c r="BR39" s="66">
        <f t="shared" si="179"/>
        <v>1.5658034686975131E-2</v>
      </c>
      <c r="BS39" s="66">
        <f t="shared" si="179"/>
        <v>1.5658034686975245E-2</v>
      </c>
      <c r="BT39" s="76">
        <f t="shared" si="179"/>
        <v>0</v>
      </c>
      <c r="BU39" s="69">
        <f t="shared" si="179"/>
        <v>7.7846728541837509E-2</v>
      </c>
      <c r="BV39" s="69">
        <f t="shared" si="179"/>
        <v>0</v>
      </c>
      <c r="BW39" s="69">
        <f t="shared" si="179"/>
        <v>7.0933596053271777E-2</v>
      </c>
      <c r="BX39" s="69">
        <f t="shared" si="179"/>
        <v>9.2516968170406264E-2</v>
      </c>
      <c r="BY39" s="69">
        <f t="shared" si="179"/>
        <v>0.25784990716425482</v>
      </c>
      <c r="BZ39" s="69">
        <f t="shared" si="179"/>
        <v>1.4243712629723718E-2</v>
      </c>
      <c r="CA39" s="69">
        <f t="shared" si="179"/>
        <v>2.6403715404809115E-2</v>
      </c>
      <c r="CB39" s="69">
        <f t="shared" si="179"/>
        <v>0</v>
      </c>
      <c r="CC39" s="69">
        <f t="shared" si="179"/>
        <v>0</v>
      </c>
      <c r="CD39" s="76">
        <f t="shared" si="179"/>
        <v>0.46194789942246545</v>
      </c>
      <c r="CE39" s="69">
        <f t="shared" si="179"/>
        <v>0.42130047138793353</v>
      </c>
      <c r="CF39" s="69">
        <f t="shared" si="179"/>
        <v>4.0647428034532862E-2</v>
      </c>
      <c r="CG39" s="69">
        <f t="shared" si="179"/>
        <v>0.539794627964297</v>
      </c>
      <c r="CH39" s="76">
        <f t="shared" si="179"/>
        <v>0.17470109818680099</v>
      </c>
      <c r="CI39" s="50">
        <f t="shared" si="179"/>
        <v>7.6514562064859112E-2</v>
      </c>
      <c r="CJ39" s="50">
        <f t="shared" ref="CJ39:DZ39" si="180">IF(CJ9="NA","NA",IF(CJ20="NA","NA",_xlfn.STDEV.S(CJ9,CJ20)))</f>
        <v>0</v>
      </c>
      <c r="CK39" s="50">
        <f t="shared" si="180"/>
        <v>2.0766733108995284E-2</v>
      </c>
      <c r="CL39" s="50">
        <f t="shared" si="180"/>
        <v>7.4498686116357803E-3</v>
      </c>
      <c r="CM39" s="50">
        <f t="shared" si="180"/>
        <v>0</v>
      </c>
      <c r="CN39" s="50">
        <f t="shared" si="180"/>
        <v>0</v>
      </c>
      <c r="CO39" s="50">
        <f t="shared" si="180"/>
        <v>0</v>
      </c>
      <c r="CP39" s="50">
        <f t="shared" si="180"/>
        <v>0</v>
      </c>
      <c r="CQ39" s="50">
        <f t="shared" si="180"/>
        <v>0</v>
      </c>
      <c r="CR39" s="76">
        <f t="shared" si="180"/>
        <v>2.8216601720631045E-2</v>
      </c>
      <c r="CS39" s="50">
        <f t="shared" si="180"/>
        <v>2.8216601720631045E-2</v>
      </c>
      <c r="CT39" s="50">
        <f t="shared" si="180"/>
        <v>0</v>
      </c>
      <c r="CU39" s="76">
        <f t="shared" si="180"/>
        <v>0.17470109818680099</v>
      </c>
      <c r="CV39" s="69">
        <f t="shared" si="180"/>
        <v>1.3321664769783931E-3</v>
      </c>
      <c r="CW39" s="69">
        <f t="shared" si="180"/>
        <v>0</v>
      </c>
      <c r="CX39" s="69">
        <f t="shared" si="180"/>
        <v>5.0166862944276532E-2</v>
      </c>
      <c r="CY39" s="69">
        <f t="shared" si="180"/>
        <v>8.5067099558770454E-2</v>
      </c>
      <c r="CZ39" s="69">
        <f t="shared" si="180"/>
        <v>0.25784990716425482</v>
      </c>
      <c r="DA39" s="69">
        <f t="shared" si="180"/>
        <v>1.4243712629723718E-2</v>
      </c>
      <c r="DB39" s="69">
        <f t="shared" si="180"/>
        <v>2.6403715404809115E-2</v>
      </c>
      <c r="DC39" s="69">
        <f t="shared" si="180"/>
        <v>0</v>
      </c>
      <c r="DD39" s="69">
        <f t="shared" si="180"/>
        <v>0</v>
      </c>
      <c r="DE39" s="76">
        <f t="shared" si="180"/>
        <v>0.43373129770183494</v>
      </c>
      <c r="DF39" s="69">
        <f t="shared" si="180"/>
        <v>0.39308386966729963</v>
      </c>
      <c r="DG39" s="69">
        <f t="shared" si="180"/>
        <v>4.0647428034532862E-2</v>
      </c>
      <c r="DH39" s="159">
        <f t="shared" si="180"/>
        <v>2.7755575615628914E-17</v>
      </c>
      <c r="DI39" s="105">
        <f t="shared" si="180"/>
        <v>3.330567417532241E-3</v>
      </c>
      <c r="DJ39" s="105">
        <f t="shared" si="180"/>
        <v>0</v>
      </c>
      <c r="DK39" s="105">
        <f t="shared" si="180"/>
        <v>4.4971508763365252E-3</v>
      </c>
      <c r="DL39" s="105">
        <f t="shared" si="180"/>
        <v>5.8916378875638392E-3</v>
      </c>
      <c r="DM39" s="105">
        <f t="shared" si="180"/>
        <v>6.5510597518887402E-3</v>
      </c>
      <c r="DN39" s="105">
        <f t="shared" si="180"/>
        <v>1.3724074883399352E-4</v>
      </c>
      <c r="DO39" s="105">
        <f t="shared" si="180"/>
        <v>8.1474744595462999E-4</v>
      </c>
      <c r="DP39" s="105">
        <f t="shared" si="180"/>
        <v>0</v>
      </c>
      <c r="DQ39" s="105">
        <f t="shared" si="180"/>
        <v>0</v>
      </c>
      <c r="DR39" s="159">
        <f t="shared" si="180"/>
        <v>1.6262341818668473E-2</v>
      </c>
      <c r="DS39" s="105">
        <f t="shared" si="180"/>
        <v>1.6939848515789092E-2</v>
      </c>
      <c r="DT39" s="105">
        <f t="shared" si="180"/>
        <v>6.7750669712063035E-4</v>
      </c>
      <c r="DU39" s="105">
        <f t="shared" si="180"/>
        <v>1.2931774401136211E-2</v>
      </c>
      <c r="DV39" s="63">
        <f t="shared" si="180"/>
        <v>0</v>
      </c>
      <c r="DW39" s="78">
        <f t="shared" si="180"/>
        <v>0.769990730386103</v>
      </c>
      <c r="DX39" s="78">
        <f t="shared" si="180"/>
        <v>0.6305635731566489</v>
      </c>
      <c r="DY39" s="78">
        <f t="shared" si="180"/>
        <v>2.5888125420413331E-2</v>
      </c>
      <c r="DZ39" s="64">
        <f t="shared" si="180"/>
        <v>2.4588380917256687E-2</v>
      </c>
    </row>
    <row r="40" spans="1:130">
      <c r="A40" s="62"/>
      <c r="B40" s="62"/>
      <c r="C40" s="63">
        <f t="shared" si="159"/>
        <v>17.541666666664241</v>
      </c>
      <c r="D40" s="64">
        <f t="shared" si="172"/>
        <v>0</v>
      </c>
      <c r="E40" s="78">
        <f t="shared" si="172"/>
        <v>0</v>
      </c>
      <c r="F40" s="78">
        <f t="shared" si="172"/>
        <v>0</v>
      </c>
      <c r="G40" s="64">
        <f t="shared" si="172"/>
        <v>0</v>
      </c>
      <c r="H40" s="78">
        <f t="shared" si="172"/>
        <v>0</v>
      </c>
      <c r="I40" s="78">
        <f t="shared" si="172"/>
        <v>0</v>
      </c>
      <c r="J40" s="78">
        <f t="shared" ref="J40:V40" si="181">IF(J10="NA"," ",IF(J21="NA"," ",_xlfn.STDEV.S(J10,J21)))</f>
        <v>0</v>
      </c>
      <c r="K40" s="78">
        <f t="shared" si="181"/>
        <v>0</v>
      </c>
      <c r="L40" s="64">
        <f t="shared" si="181"/>
        <v>0</v>
      </c>
      <c r="M40" s="78">
        <f t="shared" si="181"/>
        <v>0.17677669529663689</v>
      </c>
      <c r="N40" s="78">
        <f t="shared" si="181"/>
        <v>0.35355339059327379</v>
      </c>
      <c r="O40" s="78">
        <f t="shared" si="181"/>
        <v>0</v>
      </c>
      <c r="P40" s="78">
        <f t="shared" si="181"/>
        <v>0</v>
      </c>
      <c r="Q40" s="78">
        <f t="shared" si="181"/>
        <v>0</v>
      </c>
      <c r="R40" s="66">
        <f t="shared" si="181"/>
        <v>7.0710678118653244E-3</v>
      </c>
      <c r="S40" s="63">
        <f t="shared" ref="S40:U40" si="182">IF(S10="NA","NA",IF(S21="NA","NA",_xlfn.STDEV.S(S10,S21)))</f>
        <v>2.6934730946069751E-2</v>
      </c>
      <c r="T40" s="78">
        <f t="shared" si="182"/>
        <v>0.33081019002879353</v>
      </c>
      <c r="U40" s="78">
        <f t="shared" si="182"/>
        <v>0.31632983509100887</v>
      </c>
      <c r="V40" s="243">
        <f t="shared" si="181"/>
        <v>0.5161879502661787</v>
      </c>
      <c r="W40" s="78" t="str">
        <f t="shared" si="163"/>
        <v>NA</v>
      </c>
      <c r="X40" s="78" t="str">
        <f t="shared" ref="X40:CI40" si="183">IF(X10="NA","NA",IF(X21="NA","NA",_xlfn.STDEV.S(X10,X21)))</f>
        <v>NA</v>
      </c>
      <c r="Y40" s="78" t="str">
        <f t="shared" si="183"/>
        <v>NA</v>
      </c>
      <c r="Z40" s="78" t="str">
        <f t="shared" si="183"/>
        <v>NA</v>
      </c>
      <c r="AA40" s="64" t="str">
        <f t="shared" si="183"/>
        <v>NA</v>
      </c>
      <c r="AB40" s="78">
        <f t="shared" si="183"/>
        <v>0</v>
      </c>
      <c r="AC40" s="78">
        <f t="shared" si="183"/>
        <v>2.6372788954910806</v>
      </c>
      <c r="AD40" s="78">
        <f t="shared" si="183"/>
        <v>0.25350077874213361</v>
      </c>
      <c r="AE40" s="78">
        <f t="shared" si="183"/>
        <v>0</v>
      </c>
      <c r="AF40" s="78">
        <f t="shared" si="183"/>
        <v>0.58978582946209901</v>
      </c>
      <c r="AG40" s="78">
        <f t="shared" si="183"/>
        <v>0.15009455109539005</v>
      </c>
      <c r="AH40" s="78">
        <f t="shared" si="183"/>
        <v>0.95928574574596859</v>
      </c>
      <c r="AI40" s="78">
        <f t="shared" si="183"/>
        <v>1.3389052829928965E-3</v>
      </c>
      <c r="AJ40" s="78">
        <f t="shared" si="183"/>
        <v>0.15473650512748779</v>
      </c>
      <c r="AK40" s="78">
        <f t="shared" si="183"/>
        <v>0</v>
      </c>
      <c r="AL40" s="78">
        <f t="shared" si="183"/>
        <v>0</v>
      </c>
      <c r="AM40" s="290">
        <f t="shared" si="183"/>
        <v>132.18376299742758</v>
      </c>
      <c r="AN40" s="78" t="str">
        <f t="shared" si="183"/>
        <v>NA</v>
      </c>
      <c r="AO40" s="78" t="str">
        <f t="shared" si="183"/>
        <v>NA</v>
      </c>
      <c r="AP40" s="78" t="str">
        <f t="shared" si="183"/>
        <v>NA</v>
      </c>
      <c r="AQ40" s="78">
        <f t="shared" si="183"/>
        <v>6.1840356957860956E-2</v>
      </c>
      <c r="AR40" s="78" t="str">
        <f t="shared" si="183"/>
        <v>NA</v>
      </c>
      <c r="AS40" s="78" t="str">
        <f t="shared" si="183"/>
        <v>NA</v>
      </c>
      <c r="AT40" s="78" t="str">
        <f t="shared" si="183"/>
        <v>NA</v>
      </c>
      <c r="AU40" s="63">
        <f t="shared" si="183"/>
        <v>2.81309748852382</v>
      </c>
      <c r="AV40" s="78">
        <f t="shared" si="183"/>
        <v>0.5290451034618433</v>
      </c>
      <c r="AW40" s="78">
        <f t="shared" si="183"/>
        <v>0</v>
      </c>
      <c r="AX40" s="78">
        <f t="shared" si="183"/>
        <v>0.62910488475957049</v>
      </c>
      <c r="AY40" s="78">
        <f t="shared" si="183"/>
        <v>0.22717013138761738</v>
      </c>
      <c r="AZ40" s="78">
        <f t="shared" si="183"/>
        <v>1.7441559013563133</v>
      </c>
      <c r="BA40" s="78">
        <f t="shared" si="183"/>
        <v>2.7303166555148767E-3</v>
      </c>
      <c r="BB40" s="78">
        <f t="shared" si="183"/>
        <v>0.34148745959169752</v>
      </c>
      <c r="BC40" s="78">
        <f t="shared" si="183"/>
        <v>0</v>
      </c>
      <c r="BD40" s="78">
        <f t="shared" si="183"/>
        <v>0</v>
      </c>
      <c r="BE40" s="63">
        <f t="shared" si="183"/>
        <v>0.54366310896192038</v>
      </c>
      <c r="BF40" s="78">
        <f t="shared" si="183"/>
        <v>0.88788088520913233</v>
      </c>
      <c r="BG40" s="78">
        <f t="shared" si="183"/>
        <v>0.34421777624721234</v>
      </c>
      <c r="BH40" s="78">
        <f t="shared" si="183"/>
        <v>1.7403892761000554</v>
      </c>
      <c r="BI40" s="238" t="str">
        <f t="shared" si="183"/>
        <v>NA</v>
      </c>
      <c r="BJ40" s="50" t="str">
        <f t="shared" si="183"/>
        <v>NA</v>
      </c>
      <c r="BK40" s="228">
        <f t="shared" si="183"/>
        <v>1.7265760272694941E-2</v>
      </c>
      <c r="BL40" s="50" t="str">
        <f t="shared" si="183"/>
        <v>NA</v>
      </c>
      <c r="BM40" s="63">
        <f t="shared" si="183"/>
        <v>3.5703929946574439E-2</v>
      </c>
      <c r="BN40" s="66">
        <f t="shared" si="183"/>
        <v>1.5170389202296332E-2</v>
      </c>
      <c r="BO40" s="66">
        <f t="shared" si="183"/>
        <v>7.4277151051761026E-2</v>
      </c>
      <c r="BP40" s="66">
        <f t="shared" si="183"/>
        <v>2.1063140955242562E-3</v>
      </c>
      <c r="BQ40" s="66">
        <f t="shared" si="183"/>
        <v>2.1296517807365762E-2</v>
      </c>
      <c r="BR40" s="66">
        <f t="shared" si="183"/>
        <v>2.3402831902890223E-2</v>
      </c>
      <c r="BS40" s="66">
        <f t="shared" si="183"/>
        <v>2.3402831902890223E-2</v>
      </c>
      <c r="BT40" s="76">
        <f t="shared" si="183"/>
        <v>0.3290172501197452</v>
      </c>
      <c r="BU40" s="69">
        <f t="shared" si="183"/>
        <v>6.187662028793476E-2</v>
      </c>
      <c r="BV40" s="69">
        <f t="shared" si="183"/>
        <v>0</v>
      </c>
      <c r="BW40" s="69">
        <f t="shared" si="183"/>
        <v>7.3579518685330011E-2</v>
      </c>
      <c r="BX40" s="69">
        <f t="shared" si="183"/>
        <v>2.6569606010247632E-2</v>
      </c>
      <c r="BY40" s="69">
        <f t="shared" si="183"/>
        <v>0.20399484226389664</v>
      </c>
      <c r="BZ40" s="69">
        <f t="shared" si="183"/>
        <v>3.1933528134676865E-4</v>
      </c>
      <c r="CA40" s="69">
        <f t="shared" si="183"/>
        <v>3.994005375341491E-2</v>
      </c>
      <c r="CB40" s="69">
        <f t="shared" si="183"/>
        <v>0</v>
      </c>
      <c r="CC40" s="69">
        <f t="shared" si="183"/>
        <v>0</v>
      </c>
      <c r="CD40" s="76">
        <f t="shared" si="183"/>
        <v>6.3586328533557862E-2</v>
      </c>
      <c r="CE40" s="69">
        <f t="shared" si="183"/>
        <v>0.10384571756831962</v>
      </c>
      <c r="CF40" s="69">
        <f t="shared" si="183"/>
        <v>4.02593890347617E-2</v>
      </c>
      <c r="CG40" s="69">
        <f t="shared" si="183"/>
        <v>0.20355430129825186</v>
      </c>
      <c r="CH40" s="76">
        <f t="shared" si="183"/>
        <v>0</v>
      </c>
      <c r="CI40" s="50">
        <f t="shared" si="183"/>
        <v>0</v>
      </c>
      <c r="CJ40" s="50">
        <f t="shared" ref="CJ40:DZ40" si="184">IF(CJ10="NA","NA",IF(CJ21="NA","NA",_xlfn.STDEV.S(CJ10,CJ21)))</f>
        <v>0</v>
      </c>
      <c r="CK40" s="50">
        <f t="shared" si="184"/>
        <v>0</v>
      </c>
      <c r="CL40" s="50">
        <f t="shared" si="184"/>
        <v>0</v>
      </c>
      <c r="CM40" s="50">
        <f t="shared" si="184"/>
        <v>0</v>
      </c>
      <c r="CN40" s="50">
        <f t="shared" si="184"/>
        <v>0</v>
      </c>
      <c r="CO40" s="50">
        <f t="shared" si="184"/>
        <v>0</v>
      </c>
      <c r="CP40" s="50">
        <f t="shared" si="184"/>
        <v>0</v>
      </c>
      <c r="CQ40" s="50">
        <f t="shared" si="184"/>
        <v>0</v>
      </c>
      <c r="CR40" s="76">
        <f t="shared" si="184"/>
        <v>0</v>
      </c>
      <c r="CS40" s="50">
        <f t="shared" si="184"/>
        <v>0</v>
      </c>
      <c r="CT40" s="50">
        <f t="shared" si="184"/>
        <v>0</v>
      </c>
      <c r="CU40" s="76">
        <f t="shared" si="184"/>
        <v>0.3290172501197457</v>
      </c>
      <c r="CV40" s="69">
        <f t="shared" si="184"/>
        <v>6.1876620287934676E-2</v>
      </c>
      <c r="CW40" s="69">
        <f t="shared" si="184"/>
        <v>0</v>
      </c>
      <c r="CX40" s="69">
        <f t="shared" si="184"/>
        <v>7.3579518685329845E-2</v>
      </c>
      <c r="CY40" s="69">
        <f t="shared" si="184"/>
        <v>2.6569606010247632E-2</v>
      </c>
      <c r="CZ40" s="69">
        <f t="shared" si="184"/>
        <v>0.20399484226389664</v>
      </c>
      <c r="DA40" s="69">
        <f t="shared" si="184"/>
        <v>3.1933528134676865E-4</v>
      </c>
      <c r="DB40" s="69">
        <f t="shared" si="184"/>
        <v>3.994005375341491E-2</v>
      </c>
      <c r="DC40" s="69">
        <f t="shared" si="184"/>
        <v>0</v>
      </c>
      <c r="DD40" s="69">
        <f t="shared" si="184"/>
        <v>0</v>
      </c>
      <c r="DE40" s="76">
        <f t="shared" si="184"/>
        <v>6.3586328533557709E-2</v>
      </c>
      <c r="DF40" s="69">
        <f t="shared" si="184"/>
        <v>0.10384571756831962</v>
      </c>
      <c r="DG40" s="69">
        <f t="shared" si="184"/>
        <v>4.02593890347617E-2</v>
      </c>
      <c r="DH40" s="159">
        <f t="shared" si="184"/>
        <v>2.7907702907369637E-2</v>
      </c>
      <c r="DI40" s="105">
        <f t="shared" si="184"/>
        <v>5.248461396110164E-3</v>
      </c>
      <c r="DJ40" s="105">
        <f t="shared" si="184"/>
        <v>0</v>
      </c>
      <c r="DK40" s="105">
        <f t="shared" si="184"/>
        <v>6.2411175912208162E-3</v>
      </c>
      <c r="DL40" s="105">
        <f t="shared" si="184"/>
        <v>2.2536711088248056E-3</v>
      </c>
      <c r="DM40" s="105">
        <f t="shared" si="184"/>
        <v>1.7303127572990795E-2</v>
      </c>
      <c r="DN40" s="105">
        <f t="shared" si="184"/>
        <v>2.7086464786947307E-5</v>
      </c>
      <c r="DO40" s="105">
        <f t="shared" si="184"/>
        <v>3.3877711695937192E-3</v>
      </c>
      <c r="DP40" s="105">
        <f t="shared" si="184"/>
        <v>0</v>
      </c>
      <c r="DQ40" s="105">
        <f t="shared" si="184"/>
        <v>0</v>
      </c>
      <c r="DR40" s="159">
        <f t="shared" si="184"/>
        <v>5.3934812385645226E-3</v>
      </c>
      <c r="DS40" s="105">
        <f t="shared" si="184"/>
        <v>8.8083388729451855E-3</v>
      </c>
      <c r="DT40" s="105">
        <f t="shared" si="184"/>
        <v>3.4148576343806724E-3</v>
      </c>
      <c r="DU40" s="105">
        <f t="shared" si="184"/>
        <v>1.7265760272694861E-2</v>
      </c>
      <c r="DV40" s="63">
        <f t="shared" si="184"/>
        <v>0</v>
      </c>
      <c r="DW40" s="78" t="str">
        <f t="shared" si="184"/>
        <v>NA</v>
      </c>
      <c r="DX40" s="78" t="str">
        <f t="shared" si="184"/>
        <v>NA</v>
      </c>
      <c r="DY40" s="78" t="str">
        <f t="shared" si="184"/>
        <v>NA</v>
      </c>
      <c r="DZ40" s="64" t="str">
        <f t="shared" si="184"/>
        <v>NA</v>
      </c>
    </row>
    <row r="41" spans="1:130">
      <c r="A41" s="62"/>
      <c r="B41" s="62"/>
      <c r="C41" s="63">
        <f t="shared" si="159"/>
        <v>21</v>
      </c>
      <c r="D41" s="64">
        <f t="shared" si="172"/>
        <v>0</v>
      </c>
      <c r="E41" s="78">
        <f t="shared" si="172"/>
        <v>0</v>
      </c>
      <c r="F41" s="78">
        <f t="shared" si="172"/>
        <v>0</v>
      </c>
      <c r="G41" s="64">
        <f t="shared" si="172"/>
        <v>0</v>
      </c>
      <c r="H41" s="78">
        <f t="shared" si="172"/>
        <v>0</v>
      </c>
      <c r="I41" s="78">
        <f t="shared" si="172"/>
        <v>0</v>
      </c>
      <c r="J41" s="78">
        <f t="shared" ref="J41:V41" si="185">IF(J11="NA"," ",IF(J22="NA"," ",_xlfn.STDEV.S(J11,J22)))</f>
        <v>0</v>
      </c>
      <c r="K41" s="78">
        <f t="shared" si="185"/>
        <v>0</v>
      </c>
      <c r="L41" s="64">
        <f t="shared" si="185"/>
        <v>0</v>
      </c>
      <c r="M41" s="78">
        <f t="shared" si="185"/>
        <v>5.6568542494923851E-2</v>
      </c>
      <c r="N41" s="78">
        <f t="shared" si="185"/>
        <v>1.4142135623730951</v>
      </c>
      <c r="O41" s="78">
        <f t="shared" si="185"/>
        <v>0</v>
      </c>
      <c r="P41" s="78">
        <f t="shared" si="185"/>
        <v>0</v>
      </c>
      <c r="Q41" s="78">
        <f t="shared" si="185"/>
        <v>0</v>
      </c>
      <c r="R41" s="66">
        <f t="shared" si="185"/>
        <v>7.0710678118659524E-3</v>
      </c>
      <c r="S41" s="63">
        <f t="shared" ref="S41:U41" si="186">IF(S11="NA","NA",IF(S22="NA","NA",_xlfn.STDEV.S(S11,S22)))</f>
        <v>1.0901297272629489E-2</v>
      </c>
      <c r="T41" s="78">
        <f t="shared" si="186"/>
        <v>1.363097409515281</v>
      </c>
      <c r="U41" s="78" t="str">
        <f t="shared" si="186"/>
        <v>NA</v>
      </c>
      <c r="V41" s="243">
        <f t="shared" si="185"/>
        <v>0.19798989873223286</v>
      </c>
      <c r="W41" s="78">
        <f t="shared" si="163"/>
        <v>0.648333983099455</v>
      </c>
      <c r="X41" s="78">
        <f t="shared" ref="X41:CI41" si="187">IF(X11="NA","NA",IF(X22="NA","NA",_xlfn.STDEV.S(X11,X22)))</f>
        <v>0.29984140622287098</v>
      </c>
      <c r="Y41" s="78" t="str">
        <f t="shared" si="187"/>
        <v>NA</v>
      </c>
      <c r="Z41" s="78" t="str">
        <f t="shared" si="187"/>
        <v>NA</v>
      </c>
      <c r="AA41" s="64" t="str">
        <f t="shared" si="187"/>
        <v>NA</v>
      </c>
      <c r="AB41" s="78">
        <f t="shared" si="187"/>
        <v>0</v>
      </c>
      <c r="AC41" s="78">
        <f t="shared" si="187"/>
        <v>0</v>
      </c>
      <c r="AD41" s="78">
        <f t="shared" si="187"/>
        <v>5.5554817732390162E-2</v>
      </c>
      <c r="AE41" s="78">
        <f t="shared" si="187"/>
        <v>0</v>
      </c>
      <c r="AF41" s="78">
        <f t="shared" si="187"/>
        <v>9.1015409024258045E-2</v>
      </c>
      <c r="AG41" s="78">
        <f t="shared" si="187"/>
        <v>0.28786285236328002</v>
      </c>
      <c r="AH41" s="78">
        <f t="shared" si="187"/>
        <v>0.21250147308127612</v>
      </c>
      <c r="AI41" s="50" t="str">
        <f t="shared" si="187"/>
        <v>NA</v>
      </c>
      <c r="AJ41" s="50" t="str">
        <f t="shared" si="187"/>
        <v>NA</v>
      </c>
      <c r="AK41" s="157" t="str">
        <f t="shared" si="187"/>
        <v>NA</v>
      </c>
      <c r="AL41" s="157" t="str">
        <f t="shared" si="187"/>
        <v>NA</v>
      </c>
      <c r="AM41" s="290">
        <f t="shared" si="187"/>
        <v>73.435423887459606</v>
      </c>
      <c r="AN41" s="78" t="str">
        <f t="shared" si="187"/>
        <v>NA</v>
      </c>
      <c r="AO41" s="78" t="str">
        <f t="shared" si="187"/>
        <v>NA</v>
      </c>
      <c r="AP41" s="78" t="str">
        <f t="shared" si="187"/>
        <v>NA</v>
      </c>
      <c r="AQ41" s="78">
        <f t="shared" si="187"/>
        <v>3.5390565728871372E-2</v>
      </c>
      <c r="AR41" s="78" t="str">
        <f t="shared" si="187"/>
        <v>NA</v>
      </c>
      <c r="AS41" s="78" t="str">
        <f t="shared" si="187"/>
        <v>NA</v>
      </c>
      <c r="AT41" s="78" t="str">
        <f t="shared" si="187"/>
        <v>NA</v>
      </c>
      <c r="AU41" s="63">
        <f t="shared" si="187"/>
        <v>0</v>
      </c>
      <c r="AV41" s="78">
        <f t="shared" si="187"/>
        <v>0.11594048918063946</v>
      </c>
      <c r="AW41" s="78">
        <f t="shared" si="187"/>
        <v>0</v>
      </c>
      <c r="AX41" s="78">
        <f t="shared" si="187"/>
        <v>9.708310295920855E-2</v>
      </c>
      <c r="AY41" s="78">
        <f t="shared" si="187"/>
        <v>0.4356843170903697</v>
      </c>
      <c r="AZ41" s="78">
        <f t="shared" si="187"/>
        <v>0.3863663146932288</v>
      </c>
      <c r="BA41" s="157" t="str">
        <f t="shared" si="187"/>
        <v>NA</v>
      </c>
      <c r="BB41" s="157" t="str">
        <f t="shared" si="187"/>
        <v>NA</v>
      </c>
      <c r="BC41" s="157" t="str">
        <f t="shared" si="187"/>
        <v>NA</v>
      </c>
      <c r="BD41" s="157" t="str">
        <f t="shared" si="187"/>
        <v>NA</v>
      </c>
      <c r="BE41" s="162" t="str">
        <f t="shared" si="187"/>
        <v>NA</v>
      </c>
      <c r="BF41" s="78">
        <f t="shared" si="187"/>
        <v>0.72496752882438975</v>
      </c>
      <c r="BG41" s="78" t="str">
        <f t="shared" si="187"/>
        <v>NA</v>
      </c>
      <c r="BH41" s="78">
        <f t="shared" si="187"/>
        <v>4.4030272756658473</v>
      </c>
      <c r="BI41" s="238" t="str">
        <f t="shared" si="187"/>
        <v>NA</v>
      </c>
      <c r="BJ41" s="50" t="str">
        <f t="shared" si="187"/>
        <v>NA</v>
      </c>
      <c r="BK41" s="228">
        <f t="shared" si="187"/>
        <v>4.3680810069191153E-2</v>
      </c>
      <c r="BL41" s="50" t="str">
        <f t="shared" si="187"/>
        <v>NA</v>
      </c>
      <c r="BM41" s="76" t="str">
        <f t="shared" si="187"/>
        <v>NA</v>
      </c>
      <c r="BN41" s="50" t="str">
        <f t="shared" si="187"/>
        <v>NA</v>
      </c>
      <c r="BO41" s="50" t="str">
        <f t="shared" si="187"/>
        <v>NA</v>
      </c>
      <c r="BP41" s="50" t="str">
        <f t="shared" si="187"/>
        <v>NA</v>
      </c>
      <c r="BQ41" s="50" t="str">
        <f t="shared" si="187"/>
        <v>NA</v>
      </c>
      <c r="BR41" s="50" t="str">
        <f t="shared" si="187"/>
        <v>NA</v>
      </c>
      <c r="BS41" s="50" t="str">
        <f t="shared" si="187"/>
        <v>NA</v>
      </c>
      <c r="BT41" s="76">
        <f t="shared" si="187"/>
        <v>0</v>
      </c>
      <c r="BU41" s="69">
        <f t="shared" si="187"/>
        <v>1.3968733636211834E-2</v>
      </c>
      <c r="BV41" s="69">
        <f t="shared" si="187"/>
        <v>0</v>
      </c>
      <c r="BW41" s="69">
        <f t="shared" si="187"/>
        <v>1.1696759392667523E-2</v>
      </c>
      <c r="BX41" s="69">
        <f t="shared" si="187"/>
        <v>5.2492086396393287E-2</v>
      </c>
      <c r="BY41" s="69">
        <f t="shared" si="187"/>
        <v>4.6550158396741953E-2</v>
      </c>
      <c r="BZ41" s="69" t="str">
        <f t="shared" si="187"/>
        <v>NA</v>
      </c>
      <c r="CA41" s="69" t="str">
        <f t="shared" si="187"/>
        <v>NA</v>
      </c>
      <c r="CB41" s="69" t="str">
        <f t="shared" si="187"/>
        <v>NA</v>
      </c>
      <c r="CC41" s="69" t="str">
        <f t="shared" si="187"/>
        <v>NA</v>
      </c>
      <c r="CD41" s="76" t="str">
        <f t="shared" si="187"/>
        <v>NA</v>
      </c>
      <c r="CE41" s="69">
        <f t="shared" si="187"/>
        <v>8.734548540046766E-2</v>
      </c>
      <c r="CF41" s="69" t="str">
        <f t="shared" si="187"/>
        <v>NA</v>
      </c>
      <c r="CG41" s="69">
        <f t="shared" si="187"/>
        <v>0.53048521393527259</v>
      </c>
      <c r="CH41" s="76">
        <f t="shared" si="187"/>
        <v>0</v>
      </c>
      <c r="CI41" s="50">
        <f t="shared" si="187"/>
        <v>0</v>
      </c>
      <c r="CJ41" s="50">
        <f t="shared" ref="CJ41:DZ41" si="188">IF(CJ11="NA","NA",IF(CJ22="NA","NA",_xlfn.STDEV.S(CJ11,CJ22)))</f>
        <v>0</v>
      </c>
      <c r="CK41" s="50">
        <f t="shared" si="188"/>
        <v>0</v>
      </c>
      <c r="CL41" s="50">
        <f t="shared" si="188"/>
        <v>0</v>
      </c>
      <c r="CM41" s="50">
        <f t="shared" si="188"/>
        <v>0</v>
      </c>
      <c r="CN41" s="50">
        <f t="shared" si="188"/>
        <v>0</v>
      </c>
      <c r="CO41" s="50">
        <f t="shared" si="188"/>
        <v>0</v>
      </c>
      <c r="CP41" s="50">
        <f t="shared" si="188"/>
        <v>0</v>
      </c>
      <c r="CQ41" s="50">
        <f t="shared" si="188"/>
        <v>0</v>
      </c>
      <c r="CR41" s="76">
        <f t="shared" si="188"/>
        <v>0</v>
      </c>
      <c r="CS41" s="50">
        <f t="shared" si="188"/>
        <v>0</v>
      </c>
      <c r="CT41" s="50">
        <f t="shared" si="188"/>
        <v>0</v>
      </c>
      <c r="CU41" s="76">
        <f t="shared" si="188"/>
        <v>0</v>
      </c>
      <c r="CV41" s="69">
        <f t="shared" si="188"/>
        <v>1.3968733636211834E-2</v>
      </c>
      <c r="CW41" s="69">
        <f t="shared" si="188"/>
        <v>0</v>
      </c>
      <c r="CX41" s="69">
        <f t="shared" si="188"/>
        <v>1.1696759392667518E-2</v>
      </c>
      <c r="CY41" s="69">
        <f t="shared" si="188"/>
        <v>5.2492086396393398E-2</v>
      </c>
      <c r="CZ41" s="69">
        <f t="shared" si="188"/>
        <v>4.6550158396741953E-2</v>
      </c>
      <c r="DA41" s="69" t="str">
        <f t="shared" si="188"/>
        <v>NA</v>
      </c>
      <c r="DB41" s="69" t="str">
        <f t="shared" si="188"/>
        <v>NA</v>
      </c>
      <c r="DC41" s="69" t="str">
        <f t="shared" si="188"/>
        <v>NA</v>
      </c>
      <c r="DD41" s="69" t="str">
        <f t="shared" si="188"/>
        <v>NA</v>
      </c>
      <c r="DE41" s="76" t="str">
        <f t="shared" si="188"/>
        <v>NA</v>
      </c>
      <c r="DF41" s="69">
        <f t="shared" si="188"/>
        <v>8.734548540046766E-2</v>
      </c>
      <c r="DG41" s="69" t="str">
        <f t="shared" si="188"/>
        <v>NA</v>
      </c>
      <c r="DH41" s="159">
        <f t="shared" si="188"/>
        <v>0</v>
      </c>
      <c r="DI41" s="105">
        <f t="shared" si="188"/>
        <v>1.1502028423075717E-3</v>
      </c>
      <c r="DJ41" s="105">
        <f t="shared" si="188"/>
        <v>0</v>
      </c>
      <c r="DK41" s="105">
        <f t="shared" si="188"/>
        <v>9.631256669078034E-4</v>
      </c>
      <c r="DL41" s="105">
        <f t="shared" si="188"/>
        <v>4.3222634595357426E-3</v>
      </c>
      <c r="DM41" s="105">
        <f t="shared" si="188"/>
        <v>3.8329977428304832E-3</v>
      </c>
      <c r="DN41" s="105" t="str">
        <f t="shared" si="188"/>
        <v>NA</v>
      </c>
      <c r="DO41" s="105" t="str">
        <f t="shared" si="188"/>
        <v>NA</v>
      </c>
      <c r="DP41" s="105" t="str">
        <f t="shared" si="188"/>
        <v>NA</v>
      </c>
      <c r="DQ41" s="105" t="str">
        <f t="shared" si="188"/>
        <v>NA</v>
      </c>
      <c r="DR41" s="159" t="str">
        <f t="shared" si="188"/>
        <v>NA</v>
      </c>
      <c r="DS41" s="105">
        <f t="shared" si="188"/>
        <v>7.1921355354584212E-3</v>
      </c>
      <c r="DT41" s="105" t="str">
        <f t="shared" si="188"/>
        <v>NA</v>
      </c>
      <c r="DU41" s="105" t="str">
        <f t="shared" si="188"/>
        <v>NA</v>
      </c>
      <c r="DV41" s="63">
        <f t="shared" si="188"/>
        <v>0</v>
      </c>
      <c r="DW41" s="78">
        <f t="shared" si="188"/>
        <v>7.8112528084216579E-2</v>
      </c>
      <c r="DX41" s="78">
        <f t="shared" si="188"/>
        <v>3.6125470629235969E-2</v>
      </c>
      <c r="DY41" s="78">
        <f t="shared" si="188"/>
        <v>9.3282671535148912E-3</v>
      </c>
      <c r="DZ41" s="64">
        <f t="shared" si="188"/>
        <v>4.707385825233926E-3</v>
      </c>
    </row>
    <row r="42" spans="1:130">
      <c r="A42" s="62"/>
      <c r="B42" s="62"/>
      <c r="C42" s="63">
        <f t="shared" si="159"/>
        <v>24.5625</v>
      </c>
      <c r="D42" s="64">
        <f t="shared" si="172"/>
        <v>0</v>
      </c>
      <c r="E42" s="78">
        <f t="shared" si="172"/>
        <v>0</v>
      </c>
      <c r="F42" s="78">
        <f t="shared" si="172"/>
        <v>0</v>
      </c>
      <c r="G42" s="64">
        <f t="shared" si="172"/>
        <v>0</v>
      </c>
      <c r="H42" s="78">
        <f t="shared" si="172"/>
        <v>0</v>
      </c>
      <c r="I42" s="78">
        <f t="shared" si="172"/>
        <v>0</v>
      </c>
      <c r="J42" s="78">
        <f t="shared" ref="J42:V42" si="189">IF(J12="NA"," ",IF(J23="NA"," ",_xlfn.STDEV.S(J12,J23)))</f>
        <v>0</v>
      </c>
      <c r="K42" s="78">
        <f t="shared" si="189"/>
        <v>0</v>
      </c>
      <c r="L42" s="64">
        <f t="shared" si="189"/>
        <v>0</v>
      </c>
      <c r="M42" s="78">
        <f t="shared" si="189"/>
        <v>3.5355339059327251E-2</v>
      </c>
      <c r="N42" s="78">
        <f t="shared" si="189"/>
        <v>0.70710678118654757</v>
      </c>
      <c r="O42" s="78">
        <f t="shared" si="189"/>
        <v>0</v>
      </c>
      <c r="P42" s="78">
        <f t="shared" si="189"/>
        <v>0</v>
      </c>
      <c r="Q42" s="78">
        <f t="shared" si="189"/>
        <v>0</v>
      </c>
      <c r="R42" s="66">
        <f t="shared" si="189"/>
        <v>0.1131370849898477</v>
      </c>
      <c r="S42" s="63">
        <f t="shared" ref="S42:U42" si="190">IF(S12="NA","NA",IF(S23="NA","NA",_xlfn.STDEV.S(S12,S23)))</f>
        <v>7.119699080232935E-3</v>
      </c>
      <c r="T42" s="78">
        <f t="shared" si="190"/>
        <v>0.66162038005758828</v>
      </c>
      <c r="U42" s="78">
        <f t="shared" si="190"/>
        <v>0.20434777705651114</v>
      </c>
      <c r="V42" s="243">
        <f t="shared" si="189"/>
        <v>1.1667261889578036</v>
      </c>
      <c r="W42" s="78" t="str">
        <f t="shared" si="163"/>
        <v>NA</v>
      </c>
      <c r="X42" s="78" t="str">
        <f t="shared" ref="X42:CI42" si="191">IF(X12="NA","NA",IF(X23="NA","NA",_xlfn.STDEV.S(X12,X23)))</f>
        <v>NA</v>
      </c>
      <c r="Y42" s="78">
        <f t="shared" si="191"/>
        <v>1.056152939097426</v>
      </c>
      <c r="Z42" s="78">
        <f t="shared" si="191"/>
        <v>0.25895371399319261</v>
      </c>
      <c r="AA42" s="64">
        <f t="shared" si="191"/>
        <v>1.3151066530906188</v>
      </c>
      <c r="AB42" s="78">
        <f t="shared" si="191"/>
        <v>0</v>
      </c>
      <c r="AC42" s="78">
        <f t="shared" si="191"/>
        <v>0</v>
      </c>
      <c r="AD42" s="78">
        <f t="shared" si="191"/>
        <v>4.9052553667376424E-2</v>
      </c>
      <c r="AE42" s="78">
        <f t="shared" si="191"/>
        <v>0</v>
      </c>
      <c r="AF42" s="78">
        <f t="shared" si="191"/>
        <v>0.16482441169473275</v>
      </c>
      <c r="AG42" s="78">
        <f t="shared" si="191"/>
        <v>0.19034609831316396</v>
      </c>
      <c r="AH42" s="78">
        <f t="shared" si="191"/>
        <v>1.6539325324491428E-3</v>
      </c>
      <c r="AI42" s="78">
        <f t="shared" si="191"/>
        <v>9.9118965042556809E-2</v>
      </c>
      <c r="AJ42" s="78">
        <f t="shared" si="191"/>
        <v>0.14820522866478728</v>
      </c>
      <c r="AK42" s="78">
        <f t="shared" si="191"/>
        <v>0</v>
      </c>
      <c r="AL42" s="78">
        <f t="shared" si="191"/>
        <v>0</v>
      </c>
      <c r="AM42" s="290">
        <f t="shared" si="191"/>
        <v>70.097450074393421</v>
      </c>
      <c r="AN42" s="78" t="str">
        <f t="shared" si="191"/>
        <v>NA</v>
      </c>
      <c r="AO42" s="78" t="str">
        <f t="shared" si="191"/>
        <v>NA</v>
      </c>
      <c r="AP42" s="78" t="str">
        <f t="shared" si="191"/>
        <v>NA</v>
      </c>
      <c r="AQ42" s="78">
        <f t="shared" si="191"/>
        <v>3.279412868977466E-2</v>
      </c>
      <c r="AR42" s="78" t="str">
        <f t="shared" si="191"/>
        <v>NA</v>
      </c>
      <c r="AS42" s="78" t="str">
        <f t="shared" si="191"/>
        <v>NA</v>
      </c>
      <c r="AT42" s="78" t="str">
        <f t="shared" si="191"/>
        <v>NA</v>
      </c>
      <c r="AU42" s="63">
        <f t="shared" si="191"/>
        <v>0</v>
      </c>
      <c r="AV42" s="78">
        <f t="shared" si="191"/>
        <v>0.10237054678408965</v>
      </c>
      <c r="AW42" s="78">
        <f t="shared" si="191"/>
        <v>0</v>
      </c>
      <c r="AX42" s="78">
        <f t="shared" si="191"/>
        <v>0.17581270580771488</v>
      </c>
      <c r="AY42" s="78">
        <f t="shared" si="191"/>
        <v>0.2880913920415456</v>
      </c>
      <c r="AZ42" s="78">
        <f t="shared" si="191"/>
        <v>3.0071500589984416E-3</v>
      </c>
      <c r="BA42" s="78">
        <f t="shared" si="191"/>
        <v>0.20212494832207609</v>
      </c>
      <c r="BB42" s="78">
        <f t="shared" si="191"/>
        <v>0.32707360808780667</v>
      </c>
      <c r="BC42" s="78">
        <f t="shared" si="191"/>
        <v>0</v>
      </c>
      <c r="BD42" s="78">
        <f t="shared" si="191"/>
        <v>0</v>
      </c>
      <c r="BE42" s="63">
        <f t="shared" si="191"/>
        <v>6.2287308501623194E-2</v>
      </c>
      <c r="BF42" s="78">
        <f t="shared" si="191"/>
        <v>0.46691124790826016</v>
      </c>
      <c r="BG42" s="78">
        <f t="shared" si="191"/>
        <v>0.52919855640988334</v>
      </c>
      <c r="BH42" s="78">
        <f t="shared" si="191"/>
        <v>4.0083238282472726E-2</v>
      </c>
      <c r="BI42" s="63">
        <f t="shared" si="191"/>
        <v>1.056152939097426</v>
      </c>
      <c r="BJ42" s="66">
        <f t="shared" si="191"/>
        <v>1.0160697008149533</v>
      </c>
      <c r="BK42" s="228">
        <f t="shared" si="191"/>
        <v>3.9765102706748395E-4</v>
      </c>
      <c r="BL42" s="66">
        <f t="shared" si="191"/>
        <v>0.29903695227566535</v>
      </c>
      <c r="BM42" s="63">
        <f t="shared" si="191"/>
        <v>6.352945753494682E-3</v>
      </c>
      <c r="BN42" s="66">
        <f t="shared" si="191"/>
        <v>1.0455870400827523E-2</v>
      </c>
      <c r="BO42" s="66">
        <f t="shared" si="191"/>
        <v>9.1134544017341891E-4</v>
      </c>
      <c r="BP42" s="66">
        <f t="shared" si="191"/>
        <v>6.5630079592024189E-3</v>
      </c>
      <c r="BQ42" s="66">
        <f t="shared" si="191"/>
        <v>1.1157153635293213E-2</v>
      </c>
      <c r="BR42" s="66">
        <f t="shared" si="191"/>
        <v>1.7720161594495652E-2</v>
      </c>
      <c r="BS42" s="66">
        <f t="shared" si="191"/>
        <v>1.7720161594495652E-2</v>
      </c>
      <c r="BT42" s="76">
        <f t="shared" si="191"/>
        <v>0</v>
      </c>
      <c r="BU42" s="69">
        <f t="shared" si="191"/>
        <v>1.1973163366560114E-2</v>
      </c>
      <c r="BV42" s="69">
        <f t="shared" si="191"/>
        <v>0</v>
      </c>
      <c r="BW42" s="69">
        <f t="shared" si="191"/>
        <v>2.0562889568153764E-2</v>
      </c>
      <c r="BX42" s="69">
        <f t="shared" si="191"/>
        <v>3.369489965398198E-2</v>
      </c>
      <c r="BY42" s="69">
        <f t="shared" si="191"/>
        <v>3.5171345719285896E-4</v>
      </c>
      <c r="BZ42" s="69">
        <f t="shared" si="191"/>
        <v>2.364034483299134E-2</v>
      </c>
      <c r="CA42" s="69">
        <f t="shared" si="191"/>
        <v>3.8254223168164535E-2</v>
      </c>
      <c r="CB42" s="69">
        <f t="shared" si="191"/>
        <v>0</v>
      </c>
      <c r="CC42" s="69">
        <f t="shared" si="191"/>
        <v>0</v>
      </c>
      <c r="CD42" s="76">
        <f t="shared" si="191"/>
        <v>7.2850653218273515E-3</v>
      </c>
      <c r="CE42" s="69">
        <f t="shared" si="191"/>
        <v>5.4609502679328528E-2</v>
      </c>
      <c r="CF42" s="69">
        <f t="shared" si="191"/>
        <v>6.1894568001156031E-2</v>
      </c>
      <c r="CG42" s="69">
        <f t="shared" si="191"/>
        <v>4.6880980447337036E-3</v>
      </c>
      <c r="CH42" s="76">
        <f t="shared" si="191"/>
        <v>0</v>
      </c>
      <c r="CI42" s="50">
        <f t="shared" si="191"/>
        <v>0</v>
      </c>
      <c r="CJ42" s="50">
        <f t="shared" ref="CJ42:DZ42" si="192">IF(CJ12="NA","NA",IF(CJ23="NA","NA",_xlfn.STDEV.S(CJ12,CJ23)))</f>
        <v>0</v>
      </c>
      <c r="CK42" s="50">
        <f t="shared" si="192"/>
        <v>0</v>
      </c>
      <c r="CL42" s="50">
        <f t="shared" si="192"/>
        <v>0</v>
      </c>
      <c r="CM42" s="50">
        <f t="shared" si="192"/>
        <v>0</v>
      </c>
      <c r="CN42" s="50">
        <f t="shared" si="192"/>
        <v>0</v>
      </c>
      <c r="CO42" s="50">
        <f t="shared" si="192"/>
        <v>0</v>
      </c>
      <c r="CP42" s="50">
        <f t="shared" si="192"/>
        <v>0</v>
      </c>
      <c r="CQ42" s="50">
        <f t="shared" si="192"/>
        <v>0</v>
      </c>
      <c r="CR42" s="76">
        <f t="shared" si="192"/>
        <v>0</v>
      </c>
      <c r="CS42" s="50">
        <f t="shared" si="192"/>
        <v>0</v>
      </c>
      <c r="CT42" s="50">
        <f t="shared" si="192"/>
        <v>0</v>
      </c>
      <c r="CU42" s="76">
        <f t="shared" si="192"/>
        <v>0</v>
      </c>
      <c r="CV42" s="69">
        <f t="shared" si="192"/>
        <v>1.1973163366560114E-2</v>
      </c>
      <c r="CW42" s="69">
        <f t="shared" si="192"/>
        <v>0</v>
      </c>
      <c r="CX42" s="69">
        <f t="shared" si="192"/>
        <v>2.0562889568153764E-2</v>
      </c>
      <c r="CY42" s="69">
        <f t="shared" si="192"/>
        <v>3.369489965398198E-2</v>
      </c>
      <c r="CZ42" s="69">
        <f t="shared" si="192"/>
        <v>3.5171345719285896E-4</v>
      </c>
      <c r="DA42" s="69">
        <f t="shared" si="192"/>
        <v>2.364034483299134E-2</v>
      </c>
      <c r="DB42" s="69">
        <f t="shared" si="192"/>
        <v>3.8254223168164535E-2</v>
      </c>
      <c r="DC42" s="69">
        <f t="shared" si="192"/>
        <v>0</v>
      </c>
      <c r="DD42" s="69">
        <f t="shared" si="192"/>
        <v>0</v>
      </c>
      <c r="DE42" s="76">
        <f t="shared" si="192"/>
        <v>7.2850653218273515E-3</v>
      </c>
      <c r="DF42" s="69">
        <f t="shared" si="192"/>
        <v>5.4609502679328369E-2</v>
      </c>
      <c r="DG42" s="69">
        <f t="shared" si="192"/>
        <v>6.1894568001156031E-2</v>
      </c>
      <c r="DH42" s="159">
        <f t="shared" si="192"/>
        <v>0</v>
      </c>
      <c r="DI42" s="105">
        <f t="shared" si="192"/>
        <v>1.0155804474499478E-3</v>
      </c>
      <c r="DJ42" s="105">
        <f t="shared" si="192"/>
        <v>0</v>
      </c>
      <c r="DK42" s="105">
        <f t="shared" si="192"/>
        <v>1.7441730267219425E-3</v>
      </c>
      <c r="DL42" s="105">
        <f t="shared" si="192"/>
        <v>2.8580484722145263E-3</v>
      </c>
      <c r="DM42" s="105">
        <f t="shared" si="192"/>
        <v>2.9832826905849873E-5</v>
      </c>
      <c r="DN42" s="105">
        <f t="shared" si="192"/>
        <v>2.0052070825671911E-3</v>
      </c>
      <c r="DO42" s="105">
        <f t="shared" si="192"/>
        <v>3.2447766636576293E-3</v>
      </c>
      <c r="DP42" s="105">
        <f t="shared" si="192"/>
        <v>0</v>
      </c>
      <c r="DQ42" s="105">
        <f t="shared" si="192"/>
        <v>0</v>
      </c>
      <c r="DR42" s="159">
        <f t="shared" si="192"/>
        <v>6.1792942038253252E-4</v>
      </c>
      <c r="DS42" s="105">
        <f t="shared" si="192"/>
        <v>4.6320543258422976E-3</v>
      </c>
      <c r="DT42" s="105">
        <f t="shared" si="192"/>
        <v>5.2499837462248299E-3</v>
      </c>
      <c r="DU42" s="105">
        <f t="shared" si="192"/>
        <v>3.9765102706742507E-4</v>
      </c>
      <c r="DV42" s="63">
        <f t="shared" si="192"/>
        <v>0</v>
      </c>
      <c r="DW42" s="78" t="str">
        <f t="shared" si="192"/>
        <v>NA</v>
      </c>
      <c r="DX42" s="78" t="str">
        <f t="shared" si="192"/>
        <v>NA</v>
      </c>
      <c r="DY42" s="78" t="str">
        <f t="shared" si="192"/>
        <v>NA</v>
      </c>
      <c r="DZ42" s="64" t="str">
        <f t="shared" si="192"/>
        <v>NA</v>
      </c>
    </row>
    <row r="43" spans="1:130">
      <c r="A43" s="20"/>
      <c r="B43" s="20"/>
      <c r="C43" s="67">
        <f t="shared" si="159"/>
        <v>27.854166666664241</v>
      </c>
      <c r="D43" s="126">
        <f t="shared" ref="D43:F43" si="193">IF(D13="NA"," ",IF(D24="NA"," ",_xlfn.STDEV.S(D13,D24)))</f>
        <v>0</v>
      </c>
      <c r="E43" s="73">
        <f t="shared" si="193"/>
        <v>4.2426406871192812E-2</v>
      </c>
      <c r="F43" s="73">
        <f t="shared" si="193"/>
        <v>0</v>
      </c>
      <c r="G43" s="126" t="s">
        <v>88</v>
      </c>
      <c r="H43" s="73" t="s">
        <v>88</v>
      </c>
      <c r="I43" s="73" t="s">
        <v>88</v>
      </c>
      <c r="J43" s="73" t="s">
        <v>88</v>
      </c>
      <c r="K43" s="73" t="s">
        <v>88</v>
      </c>
      <c r="L43" s="126" t="s">
        <v>88</v>
      </c>
      <c r="M43" s="73">
        <f t="shared" ref="M43:V43" si="194">IF(M13="NA"," ",IF(M24="NA"," ",_xlfn.STDEV.S(M13,M24)))</f>
        <v>2.8284271247461926E-2</v>
      </c>
      <c r="N43" s="73" t="s">
        <v>88</v>
      </c>
      <c r="O43" s="73" t="s">
        <v>88</v>
      </c>
      <c r="P43" s="73" t="s">
        <v>88</v>
      </c>
      <c r="Q43" s="73" t="s">
        <v>88</v>
      </c>
      <c r="R43" s="73" t="s">
        <v>88</v>
      </c>
      <c r="S43" s="67">
        <f t="shared" ref="S43:U43" si="195">IF(S13="NA","NA",IF(S24="NA","NA",_xlfn.STDEV.S(S13,S24)))</f>
        <v>1.3267285745889692E-2</v>
      </c>
      <c r="T43" s="73" t="str">
        <f t="shared" si="195"/>
        <v>NA</v>
      </c>
      <c r="U43" s="73" t="str">
        <f t="shared" si="195"/>
        <v>NA</v>
      </c>
      <c r="V43" s="245">
        <f t="shared" si="194"/>
        <v>1.1950104602052651</v>
      </c>
      <c r="W43" s="73">
        <f t="shared" si="163"/>
        <v>0.69648850559159936</v>
      </c>
      <c r="X43" s="73">
        <f t="shared" ref="X43:CI43" si="196">IF(X13="NA","NA",IF(X24="NA","NA",_xlfn.STDEV.S(X13,X24)))</f>
        <v>0.51345764247951264</v>
      </c>
      <c r="Y43" s="73">
        <f t="shared" si="196"/>
        <v>5.2087734091217905</v>
      </c>
      <c r="Z43" s="73">
        <f t="shared" si="196"/>
        <v>0.13424458437559775</v>
      </c>
      <c r="AA43" s="126">
        <f t="shared" si="196"/>
        <v>5.074528824746193</v>
      </c>
      <c r="AB43" s="73">
        <f t="shared" si="196"/>
        <v>0</v>
      </c>
      <c r="AC43" s="73">
        <f t="shared" si="196"/>
        <v>0</v>
      </c>
      <c r="AD43" s="73">
        <f t="shared" si="196"/>
        <v>7.4011443726590451E-2</v>
      </c>
      <c r="AE43" s="73">
        <f t="shared" si="196"/>
        <v>0</v>
      </c>
      <c r="AF43" s="73">
        <f t="shared" si="196"/>
        <v>1.437365287763436E-2</v>
      </c>
      <c r="AG43" s="73">
        <f t="shared" si="196"/>
        <v>0.32266060009259601</v>
      </c>
      <c r="AH43" s="73">
        <f t="shared" si="196"/>
        <v>0.23166849313584703</v>
      </c>
      <c r="AI43" s="73">
        <f t="shared" si="196"/>
        <v>5.9521389725047481E-2</v>
      </c>
      <c r="AJ43" s="73">
        <f t="shared" si="196"/>
        <v>5.1759950704171102E-2</v>
      </c>
      <c r="AK43" s="73">
        <f t="shared" si="196"/>
        <v>0</v>
      </c>
      <c r="AL43" s="73">
        <f t="shared" si="196"/>
        <v>0</v>
      </c>
      <c r="AM43" s="292">
        <f t="shared" si="196"/>
        <v>93.463266765857924</v>
      </c>
      <c r="AN43" s="73" t="str">
        <f t="shared" si="196"/>
        <v>NA</v>
      </c>
      <c r="AO43" s="73" t="str">
        <f t="shared" si="196"/>
        <v>NA</v>
      </c>
      <c r="AP43" s="73" t="str">
        <f t="shared" si="196"/>
        <v>NA</v>
      </c>
      <c r="AQ43" s="73">
        <f t="shared" si="196"/>
        <v>6.7604532922913357E-3</v>
      </c>
      <c r="AR43" s="73" t="str">
        <f t="shared" si="196"/>
        <v>NA</v>
      </c>
      <c r="AS43" s="73" t="str">
        <f t="shared" si="196"/>
        <v>NA</v>
      </c>
      <c r="AT43" s="73" t="str">
        <f t="shared" si="196"/>
        <v>NA</v>
      </c>
      <c r="AU43" s="67">
        <f t="shared" si="196"/>
        <v>0</v>
      </c>
      <c r="AV43" s="73">
        <f t="shared" si="196"/>
        <v>0.15445866516853687</v>
      </c>
      <c r="AW43" s="73">
        <f t="shared" si="196"/>
        <v>0</v>
      </c>
      <c r="AX43" s="73">
        <f t="shared" si="196"/>
        <v>1.5331896402810172E-2</v>
      </c>
      <c r="AY43" s="73">
        <f t="shared" si="196"/>
        <v>0.48835117851852344</v>
      </c>
      <c r="AZ43" s="73">
        <f t="shared" si="196"/>
        <v>0.42121544206517664</v>
      </c>
      <c r="BA43" s="73">
        <f t="shared" si="196"/>
        <v>0.1213769515961753</v>
      </c>
      <c r="BB43" s="73">
        <f t="shared" si="196"/>
        <v>0.11422885672644635</v>
      </c>
      <c r="BC43" s="73">
        <f t="shared" si="196"/>
        <v>0</v>
      </c>
      <c r="BD43" s="73">
        <f t="shared" si="196"/>
        <v>0</v>
      </c>
      <c r="BE43" s="67">
        <f t="shared" si="196"/>
        <v>0.93204661185624171</v>
      </c>
      <c r="BF43" s="73">
        <f t="shared" si="196"/>
        <v>0.92489851698651215</v>
      </c>
      <c r="BG43" s="73">
        <f t="shared" si="196"/>
        <v>7.1480948697295685E-3</v>
      </c>
      <c r="BH43" s="73">
        <f t="shared" si="196"/>
        <v>1.0865052770247798</v>
      </c>
      <c r="BI43" s="67">
        <f t="shared" si="196"/>
        <v>5.2087734091217888</v>
      </c>
      <c r="BJ43" s="73">
        <f t="shared" si="196"/>
        <v>4.1222681320970107</v>
      </c>
      <c r="BK43" s="229">
        <f t="shared" si="196"/>
        <v>1.0778818225175846E-2</v>
      </c>
      <c r="BL43" s="73">
        <f t="shared" si="196"/>
        <v>0.95226069264918423</v>
      </c>
      <c r="BM43" s="67">
        <f t="shared" si="196"/>
        <v>3.589274140130523E-3</v>
      </c>
      <c r="BN43" s="73">
        <f t="shared" si="196"/>
        <v>1.2585981148834212E-2</v>
      </c>
      <c r="BO43" s="73">
        <f t="shared" si="196"/>
        <v>8.818044092914405E-4</v>
      </c>
      <c r="BP43" s="73">
        <f t="shared" si="196"/>
        <v>3.3604522051351388E-3</v>
      </c>
      <c r="BQ43" s="73">
        <f t="shared" si="196"/>
        <v>6.5180592128600678E-3</v>
      </c>
      <c r="BR43" s="73">
        <f t="shared" si="196"/>
        <v>9.8785114179952369E-3</v>
      </c>
      <c r="BS43" s="73">
        <f t="shared" si="196"/>
        <v>9.878511417995197E-3</v>
      </c>
      <c r="BT43" s="213">
        <f t="shared" si="196"/>
        <v>0</v>
      </c>
      <c r="BU43" s="72">
        <f t="shared" si="196"/>
        <v>1.9551729768183649E-2</v>
      </c>
      <c r="BV43" s="72">
        <f t="shared" si="196"/>
        <v>0</v>
      </c>
      <c r="BW43" s="72">
        <f t="shared" si="196"/>
        <v>1.9407463801039656E-3</v>
      </c>
      <c r="BX43" s="72">
        <f t="shared" si="196"/>
        <v>6.1816604875808034E-2</v>
      </c>
      <c r="BY43" s="72">
        <f t="shared" si="196"/>
        <v>5.331841038803628E-2</v>
      </c>
      <c r="BZ43" s="72">
        <f t="shared" si="196"/>
        <v>1.5364171088134789E-2</v>
      </c>
      <c r="CA43" s="72">
        <f t="shared" si="196"/>
        <v>1.4459348952725362E-2</v>
      </c>
      <c r="CB43" s="72">
        <f t="shared" si="196"/>
        <v>0</v>
      </c>
      <c r="CC43" s="72">
        <f t="shared" si="196"/>
        <v>0</v>
      </c>
      <c r="CD43" s="213">
        <f t="shared" si="196"/>
        <v>0.11798058377935813</v>
      </c>
      <c r="CE43" s="72">
        <f t="shared" si="196"/>
        <v>0.11707576164394835</v>
      </c>
      <c r="CF43" s="72">
        <f t="shared" si="196"/>
        <v>9.0482213540946598E-4</v>
      </c>
      <c r="CG43" s="72">
        <f t="shared" si="196"/>
        <v>0.13753231354754147</v>
      </c>
      <c r="CH43" s="213">
        <f t="shared" si="196"/>
        <v>0</v>
      </c>
      <c r="CI43" s="72">
        <f t="shared" si="196"/>
        <v>0</v>
      </c>
      <c r="CJ43" s="72">
        <f t="shared" ref="CJ43:DZ43" si="197">IF(CJ13="NA","NA",IF(CJ24="NA","NA",_xlfn.STDEV.S(CJ13,CJ24)))</f>
        <v>0</v>
      </c>
      <c r="CK43" s="72">
        <f t="shared" si="197"/>
        <v>0</v>
      </c>
      <c r="CL43" s="72">
        <f t="shared" si="197"/>
        <v>0</v>
      </c>
      <c r="CM43" s="72">
        <f t="shared" si="197"/>
        <v>0</v>
      </c>
      <c r="CN43" s="72">
        <f t="shared" si="197"/>
        <v>0</v>
      </c>
      <c r="CO43" s="72">
        <f t="shared" si="197"/>
        <v>0</v>
      </c>
      <c r="CP43" s="72">
        <f t="shared" si="197"/>
        <v>0</v>
      </c>
      <c r="CQ43" s="72">
        <f t="shared" si="197"/>
        <v>0</v>
      </c>
      <c r="CR43" s="213">
        <f t="shared" si="197"/>
        <v>0</v>
      </c>
      <c r="CS43" s="72">
        <f t="shared" si="197"/>
        <v>0</v>
      </c>
      <c r="CT43" s="72">
        <f t="shared" si="197"/>
        <v>0</v>
      </c>
      <c r="CU43" s="213">
        <f t="shared" si="197"/>
        <v>0</v>
      </c>
      <c r="CV43" s="72">
        <f t="shared" si="197"/>
        <v>1.9551729768183649E-2</v>
      </c>
      <c r="CW43" s="72">
        <f t="shared" si="197"/>
        <v>0</v>
      </c>
      <c r="CX43" s="72">
        <f t="shared" si="197"/>
        <v>1.9407463801039656E-3</v>
      </c>
      <c r="CY43" s="72">
        <f t="shared" si="197"/>
        <v>6.1816604875808034E-2</v>
      </c>
      <c r="CZ43" s="72">
        <f t="shared" si="197"/>
        <v>5.331841038803628E-2</v>
      </c>
      <c r="DA43" s="72">
        <f t="shared" si="197"/>
        <v>1.5364171088134789E-2</v>
      </c>
      <c r="DB43" s="72">
        <f t="shared" si="197"/>
        <v>1.4459348952725362E-2</v>
      </c>
      <c r="DC43" s="72">
        <f t="shared" si="197"/>
        <v>0</v>
      </c>
      <c r="DD43" s="72">
        <f t="shared" si="197"/>
        <v>0</v>
      </c>
      <c r="DE43" s="213">
        <f t="shared" si="197"/>
        <v>0.11798058377935813</v>
      </c>
      <c r="DF43" s="72">
        <f t="shared" si="197"/>
        <v>0.11707576164394835</v>
      </c>
      <c r="DG43" s="72">
        <f t="shared" si="197"/>
        <v>9.0482213540946598E-4</v>
      </c>
      <c r="DH43" s="304">
        <f t="shared" si="197"/>
        <v>0</v>
      </c>
      <c r="DI43" s="106">
        <f t="shared" si="197"/>
        <v>1.5323274634376075E-3</v>
      </c>
      <c r="DJ43" s="106">
        <f t="shared" si="197"/>
        <v>0</v>
      </c>
      <c r="DK43" s="106">
        <f t="shared" si="197"/>
        <v>1.5210209086665032E-4</v>
      </c>
      <c r="DL43" s="106">
        <f t="shared" si="197"/>
        <v>4.8447519718595074E-3</v>
      </c>
      <c r="DM43" s="106">
        <f t="shared" si="197"/>
        <v>4.1787230855336753E-3</v>
      </c>
      <c r="DN43" s="106">
        <f t="shared" si="197"/>
        <v>1.204135981339835E-3</v>
      </c>
      <c r="DO43" s="106">
        <f t="shared" si="197"/>
        <v>1.133222367861481E-3</v>
      </c>
      <c r="DP43" s="106">
        <f t="shared" si="197"/>
        <v>0</v>
      </c>
      <c r="DQ43" s="106">
        <f t="shared" si="197"/>
        <v>0</v>
      </c>
      <c r="DR43" s="304">
        <f t="shared" si="197"/>
        <v>9.2464907617382328E-3</v>
      </c>
      <c r="DS43" s="106">
        <f t="shared" si="197"/>
        <v>9.1755771482598461E-3</v>
      </c>
      <c r="DT43" s="106">
        <f t="shared" si="197"/>
        <v>7.0913613478349016E-5</v>
      </c>
      <c r="DU43" s="106">
        <f t="shared" si="197"/>
        <v>1.0778818225175787E-2</v>
      </c>
      <c r="DV43" s="67" t="str">
        <f t="shared" si="197"/>
        <v>NA</v>
      </c>
      <c r="DW43" s="73">
        <f t="shared" si="197"/>
        <v>8.816310197368521E-2</v>
      </c>
      <c r="DX43" s="73">
        <f t="shared" si="197"/>
        <v>6.4994638288593809E-2</v>
      </c>
      <c r="DY43" s="73">
        <f t="shared" si="197"/>
        <v>1.0021117231046296E-2</v>
      </c>
      <c r="DZ43" s="126">
        <f t="shared" si="197"/>
        <v>8.0610722131869705E-3</v>
      </c>
    </row>
    <row r="44" spans="1:130">
      <c r="C44" s="32"/>
      <c r="S44" s="314"/>
      <c r="T44" s="96"/>
      <c r="BJ44"/>
      <c r="BK44"/>
      <c r="BR44" s="96"/>
      <c r="BY44" s="104"/>
      <c r="CA44"/>
      <c r="DM44" s="104"/>
      <c r="DN44" s="104"/>
      <c r="DQ44"/>
      <c r="DR44" s="79"/>
      <c r="DT44"/>
      <c r="DU44" s="96"/>
    </row>
    <row r="46" spans="1:130">
      <c r="AC46" s="32"/>
    </row>
    <row r="48" spans="1:130">
      <c r="AC48" s="32"/>
    </row>
  </sheetData>
  <mergeCells count="14">
    <mergeCell ref="AU1:BH1"/>
    <mergeCell ref="DV1:DZ1"/>
    <mergeCell ref="S1:U1"/>
    <mergeCell ref="H1:L1"/>
    <mergeCell ref="E1:G1"/>
    <mergeCell ref="M1:R1"/>
    <mergeCell ref="DH1:DU1"/>
    <mergeCell ref="CU1:DG1"/>
    <mergeCell ref="CH1:CT1"/>
    <mergeCell ref="BT1:CG1"/>
    <mergeCell ref="AM1:AT1"/>
    <mergeCell ref="BM1:BS1"/>
    <mergeCell ref="BI1:BL1"/>
    <mergeCell ref="W1:AL1"/>
  </mergeCells>
  <conditionalFormatting sqref="AG2">
    <cfRule type="top10" dxfId="11" priority="6" rank="1"/>
  </conditionalFormatting>
  <conditionalFormatting sqref="AH2">
    <cfRule type="top10" dxfId="10" priority="5" rank="1"/>
  </conditionalFormatting>
  <conditionalFormatting sqref="AI2">
    <cfRule type="top10" dxfId="9" priority="4" rank="1"/>
  </conditionalFormatting>
  <conditionalFormatting sqref="AJ2">
    <cfRule type="top10" dxfId="8" priority="3" rank="1"/>
  </conditionalFormatting>
  <conditionalFormatting sqref="AR2">
    <cfRule type="top10" dxfId="7" priority="2" rank="1"/>
  </conditionalFormatting>
  <conditionalFormatting sqref="AQ2">
    <cfRule type="top10" dxfId="6" priority="1" rank="1"/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Z46"/>
  <sheetViews>
    <sheetView zoomScaleNormal="100" workbookViewId="0">
      <pane xSplit="3" ySplit="2" topLeftCell="AO3" activePane="bottomRight" state="frozen"/>
      <selection pane="topRight" activeCell="E1" sqref="E1"/>
      <selection pane="bottomLeft" activeCell="A3" sqref="A3"/>
      <selection pane="bottomRight" activeCell="AC35" sqref="AC35"/>
    </sheetView>
  </sheetViews>
  <sheetFormatPr defaultRowHeight="15"/>
  <cols>
    <col min="1" max="1" width="11.42578125" bestFit="1" customWidth="1"/>
    <col min="3" max="3" width="11" bestFit="1" customWidth="1"/>
    <col min="4" max="4" width="13.85546875" bestFit="1" customWidth="1"/>
    <col min="5" max="5" width="14.7109375" style="59" customWidth="1"/>
    <col min="6" max="6" width="11.140625" customWidth="1"/>
    <col min="8" max="8" width="12.85546875" customWidth="1"/>
    <col min="9" max="9" width="14.5703125" customWidth="1"/>
    <col min="10" max="12" width="12.85546875" customWidth="1"/>
    <col min="13" max="13" width="28.5703125" customWidth="1"/>
    <col min="15" max="15" width="16.5703125" customWidth="1"/>
    <col min="17" max="17" width="17" customWidth="1"/>
    <col min="18" max="18" width="24.85546875" customWidth="1"/>
    <col min="19" max="19" width="16.7109375" bestFit="1" customWidth="1"/>
    <col min="20" max="20" width="14" style="96" customWidth="1"/>
    <col min="21" max="21" width="21.42578125" bestFit="1" customWidth="1"/>
    <col min="22" max="22" width="12.7109375" customWidth="1"/>
    <col min="23" max="23" width="8.7109375" style="96" bestFit="1" customWidth="1"/>
    <col min="24" max="24" width="8.85546875" style="96" bestFit="1" customWidth="1"/>
    <col min="25" max="26" width="10.140625" style="96" bestFit="1" customWidth="1"/>
    <col min="27" max="27" width="10.140625" style="118" customWidth="1"/>
    <col min="28" max="28" width="9.28515625" bestFit="1" customWidth="1"/>
    <col min="29" max="29" width="9.5703125" bestFit="1" customWidth="1"/>
    <col min="30" max="31" width="9.28515625" bestFit="1" customWidth="1"/>
    <col min="32" max="32" width="9.5703125" bestFit="1" customWidth="1"/>
    <col min="33" max="38" width="9.28515625" bestFit="1" customWidth="1"/>
    <col min="43" max="43" width="10" bestFit="1" customWidth="1"/>
    <col min="46" max="46" width="13.28515625" customWidth="1"/>
    <col min="47" max="47" width="14.42578125" bestFit="1" customWidth="1"/>
    <col min="48" max="48" width="13" customWidth="1"/>
    <col min="49" max="49" width="12.85546875" bestFit="1" customWidth="1"/>
    <col min="50" max="56" width="13.140625" bestFit="1" customWidth="1"/>
    <col min="57" max="57" width="10.140625" bestFit="1" customWidth="1"/>
    <col min="58" max="58" width="18.42578125" customWidth="1"/>
    <col min="59" max="59" width="15.28515625" bestFit="1" customWidth="1"/>
    <col min="60" max="60" width="15.28515625" style="104" customWidth="1"/>
    <col min="61" max="61" width="29.28515625" style="315" bestFit="1" customWidth="1"/>
    <col min="62" max="62" width="19.7109375" style="104" customWidth="1"/>
    <col min="63" max="63" width="15.28515625" style="104" customWidth="1"/>
    <col min="64" max="64" width="16.85546875" customWidth="1"/>
    <col min="65" max="71" width="16.85546875" style="104" customWidth="1"/>
    <col min="72" max="81" width="13.28515625" customWidth="1"/>
    <col min="82" max="82" width="14.5703125" bestFit="1" customWidth="1"/>
    <col min="83" max="83" width="15.28515625" bestFit="1" customWidth="1"/>
    <col min="84" max="84" width="18.28515625" bestFit="1" customWidth="1"/>
    <col min="85" max="85" width="14.42578125" style="104" bestFit="1" customWidth="1"/>
    <col min="86" max="86" width="13.140625" bestFit="1" customWidth="1"/>
    <col min="87" max="87" width="16" bestFit="1" customWidth="1"/>
    <col min="88" max="90" width="16.5703125" bestFit="1" customWidth="1"/>
    <col min="91" max="91" width="16.28515625" bestFit="1" customWidth="1"/>
    <col min="92" max="92" width="16.5703125" bestFit="1" customWidth="1"/>
    <col min="93" max="93" width="16.28515625" bestFit="1" customWidth="1"/>
    <col min="94" max="94" width="16.5703125" bestFit="1" customWidth="1"/>
    <col min="95" max="95" width="13.140625" bestFit="1" customWidth="1"/>
    <col min="96" max="96" width="15.42578125" bestFit="1" customWidth="1"/>
    <col min="97" max="97" width="16.5703125" bestFit="1" customWidth="1"/>
    <col min="98" max="99" width="13.140625" bestFit="1" customWidth="1"/>
    <col min="100" max="100" width="16" bestFit="1" customWidth="1"/>
    <col min="101" max="103" width="16.5703125" bestFit="1" customWidth="1"/>
    <col min="104" max="104" width="16.28515625" bestFit="1" customWidth="1"/>
    <col min="105" max="105" width="16.5703125" bestFit="1" customWidth="1"/>
    <col min="106" max="106" width="16.28515625" bestFit="1" customWidth="1"/>
    <col min="107" max="107" width="16.5703125" bestFit="1" customWidth="1"/>
    <col min="108" max="108" width="13.140625" bestFit="1" customWidth="1"/>
    <col min="109" max="109" width="15.42578125" bestFit="1" customWidth="1"/>
    <col min="110" max="110" width="16.5703125" bestFit="1" customWidth="1"/>
    <col min="124" max="124" width="9.140625" style="104"/>
    <col min="125" max="125" width="9.5703125" style="104" customWidth="1"/>
    <col min="126" max="126" width="16.85546875" style="96" customWidth="1"/>
    <col min="127" max="127" width="16.42578125" style="96" bestFit="1" customWidth="1"/>
    <col min="128" max="128" width="15.28515625" style="96" bestFit="1" customWidth="1"/>
    <col min="129" max="129" width="15.42578125" style="109" bestFit="1" customWidth="1"/>
    <col min="130" max="130" width="24.28515625" style="104" bestFit="1" customWidth="1"/>
  </cols>
  <sheetData>
    <row r="1" spans="1:130" s="31" customFormat="1" ht="15" customHeight="1">
      <c r="A1" s="151" t="s">
        <v>289</v>
      </c>
      <c r="B1" s="151"/>
      <c r="C1" s="149"/>
      <c r="D1" s="155"/>
      <c r="E1" s="473" t="s">
        <v>99</v>
      </c>
      <c r="F1" s="474"/>
      <c r="G1" s="475"/>
      <c r="H1" s="473" t="s">
        <v>100</v>
      </c>
      <c r="I1" s="474"/>
      <c r="J1" s="474"/>
      <c r="K1" s="474"/>
      <c r="L1" s="475"/>
      <c r="M1" s="479" t="s">
        <v>101</v>
      </c>
      <c r="N1" s="479"/>
      <c r="O1" s="479"/>
      <c r="P1" s="479"/>
      <c r="Q1" s="479"/>
      <c r="R1" s="479"/>
      <c r="S1" s="486" t="s">
        <v>207</v>
      </c>
      <c r="T1" s="481"/>
      <c r="U1" s="482"/>
      <c r="V1" s="30" t="s">
        <v>102</v>
      </c>
      <c r="W1" s="478" t="s">
        <v>103</v>
      </c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8" t="s">
        <v>104</v>
      </c>
      <c r="AN1" s="479"/>
      <c r="AO1" s="479"/>
      <c r="AP1" s="479"/>
      <c r="AQ1" s="479"/>
      <c r="AR1" s="479"/>
      <c r="AS1" s="479"/>
      <c r="AT1" s="480"/>
      <c r="AU1" s="478" t="s">
        <v>273</v>
      </c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/>
      <c r="BG1" s="479"/>
      <c r="BH1" s="479"/>
      <c r="BI1" s="478" t="s">
        <v>224</v>
      </c>
      <c r="BJ1" s="479"/>
      <c r="BK1" s="479"/>
      <c r="BL1" s="479"/>
      <c r="BM1" s="478" t="s">
        <v>274</v>
      </c>
      <c r="BN1" s="479"/>
      <c r="BO1" s="479"/>
      <c r="BP1" s="479"/>
      <c r="BQ1" s="479"/>
      <c r="BR1" s="479"/>
      <c r="BS1" s="480"/>
      <c r="BT1" s="478" t="s">
        <v>275</v>
      </c>
      <c r="BU1" s="479"/>
      <c r="BV1" s="479"/>
      <c r="BW1" s="479"/>
      <c r="BX1" s="479"/>
      <c r="BY1" s="479"/>
      <c r="BZ1" s="479"/>
      <c r="CA1" s="479"/>
      <c r="CB1" s="479"/>
      <c r="CC1" s="479"/>
      <c r="CD1" s="479"/>
      <c r="CE1" s="479"/>
      <c r="CF1" s="479"/>
      <c r="CG1" s="149"/>
      <c r="CH1" s="483" t="s">
        <v>276</v>
      </c>
      <c r="CI1" s="484"/>
      <c r="CJ1" s="484"/>
      <c r="CK1" s="484"/>
      <c r="CL1" s="484"/>
      <c r="CM1" s="484"/>
      <c r="CN1" s="484"/>
      <c r="CO1" s="484"/>
      <c r="CP1" s="484"/>
      <c r="CQ1" s="484"/>
      <c r="CR1" s="484"/>
      <c r="CS1" s="484"/>
      <c r="CT1" s="484"/>
      <c r="CU1" s="483" t="s">
        <v>190</v>
      </c>
      <c r="CV1" s="484"/>
      <c r="CW1" s="484"/>
      <c r="CX1" s="484"/>
      <c r="CY1" s="484"/>
      <c r="CZ1" s="484"/>
      <c r="DA1" s="484"/>
      <c r="DB1" s="484"/>
      <c r="DC1" s="484"/>
      <c r="DD1" s="484"/>
      <c r="DE1" s="484"/>
      <c r="DF1" s="484"/>
      <c r="DG1" s="485"/>
      <c r="DH1" s="483" t="s">
        <v>225</v>
      </c>
      <c r="DI1" s="484"/>
      <c r="DJ1" s="484"/>
      <c r="DK1" s="484"/>
      <c r="DL1" s="484"/>
      <c r="DM1" s="484"/>
      <c r="DN1" s="484"/>
      <c r="DO1" s="484"/>
      <c r="DP1" s="484"/>
      <c r="DQ1" s="484"/>
      <c r="DR1" s="484"/>
      <c r="DS1" s="484"/>
      <c r="DT1" s="484"/>
      <c r="DU1" s="484"/>
      <c r="DV1" s="478" t="s">
        <v>285</v>
      </c>
      <c r="DW1" s="479"/>
      <c r="DX1" s="479"/>
      <c r="DY1" s="479"/>
      <c r="DZ1" s="480"/>
    </row>
    <row r="2" spans="1:130" s="31" customFormat="1" ht="46.5" customHeight="1">
      <c r="A2" s="81" t="s">
        <v>105</v>
      </c>
      <c r="B2" s="81" t="s">
        <v>146</v>
      </c>
      <c r="C2" s="81" t="s">
        <v>106</v>
      </c>
      <c r="D2" s="83" t="s">
        <v>107</v>
      </c>
      <c r="E2" s="143" t="s">
        <v>108</v>
      </c>
      <c r="F2" s="82" t="s">
        <v>109</v>
      </c>
      <c r="G2" s="144" t="s">
        <v>110</v>
      </c>
      <c r="H2" s="143" t="s">
        <v>111</v>
      </c>
      <c r="I2" s="82" t="s">
        <v>112</v>
      </c>
      <c r="J2" s="82" t="s">
        <v>113</v>
      </c>
      <c r="K2" s="82" t="s">
        <v>114</v>
      </c>
      <c r="L2" s="83" t="s">
        <v>115</v>
      </c>
      <c r="M2" s="143" t="s">
        <v>116</v>
      </c>
      <c r="N2" s="82" t="s">
        <v>261</v>
      </c>
      <c r="O2" s="82" t="s">
        <v>260</v>
      </c>
      <c r="P2" s="82" t="s">
        <v>262</v>
      </c>
      <c r="Q2" s="82" t="s">
        <v>259</v>
      </c>
      <c r="R2" s="82" t="s">
        <v>117</v>
      </c>
      <c r="S2" s="152" t="s">
        <v>270</v>
      </c>
      <c r="T2" s="148" t="s">
        <v>271</v>
      </c>
      <c r="U2" s="154" t="s">
        <v>272</v>
      </c>
      <c r="V2" s="145" t="s">
        <v>118</v>
      </c>
      <c r="W2" s="143" t="s">
        <v>119</v>
      </c>
      <c r="X2" s="82" t="s">
        <v>120</v>
      </c>
      <c r="Y2" s="82" t="s">
        <v>121</v>
      </c>
      <c r="Z2" s="82" t="s">
        <v>122</v>
      </c>
      <c r="AA2" s="83" t="s">
        <v>230</v>
      </c>
      <c r="AB2" s="82" t="s">
        <v>163</v>
      </c>
      <c r="AC2" s="82" t="s">
        <v>164</v>
      </c>
      <c r="AD2" s="82" t="s">
        <v>165</v>
      </c>
      <c r="AE2" s="82" t="s">
        <v>166</v>
      </c>
      <c r="AF2" s="82" t="s">
        <v>123</v>
      </c>
      <c r="AG2" s="82" t="s">
        <v>124</v>
      </c>
      <c r="AH2" s="82" t="s">
        <v>125</v>
      </c>
      <c r="AI2" s="82" t="s">
        <v>126</v>
      </c>
      <c r="AJ2" s="82" t="s">
        <v>127</v>
      </c>
      <c r="AK2" s="82" t="s">
        <v>128</v>
      </c>
      <c r="AL2" s="82" t="s">
        <v>129</v>
      </c>
      <c r="AM2" s="143" t="s">
        <v>1752</v>
      </c>
      <c r="AN2" s="82" t="s">
        <v>138</v>
      </c>
      <c r="AO2" s="82" t="s">
        <v>139</v>
      </c>
      <c r="AP2" s="82" t="s">
        <v>140</v>
      </c>
      <c r="AQ2" s="82" t="s">
        <v>141</v>
      </c>
      <c r="AR2" s="82" t="s">
        <v>142</v>
      </c>
      <c r="AS2" s="82" t="s">
        <v>143</v>
      </c>
      <c r="AT2" s="83" t="s">
        <v>144</v>
      </c>
      <c r="AU2" s="143" t="s">
        <v>169</v>
      </c>
      <c r="AV2" s="82" t="s">
        <v>168</v>
      </c>
      <c r="AW2" s="82" t="s">
        <v>167</v>
      </c>
      <c r="AX2" s="82" t="s">
        <v>130</v>
      </c>
      <c r="AY2" s="82" t="s">
        <v>131</v>
      </c>
      <c r="AZ2" s="82" t="s">
        <v>132</v>
      </c>
      <c r="BA2" s="82" t="s">
        <v>133</v>
      </c>
      <c r="BB2" s="82" t="s">
        <v>134</v>
      </c>
      <c r="BC2" s="82" t="s">
        <v>135</v>
      </c>
      <c r="BD2" s="82" t="s">
        <v>136</v>
      </c>
      <c r="BE2" s="143" t="s">
        <v>279</v>
      </c>
      <c r="BF2" s="82" t="s">
        <v>280</v>
      </c>
      <c r="BG2" s="82" t="s">
        <v>194</v>
      </c>
      <c r="BH2" s="82" t="s">
        <v>265</v>
      </c>
      <c r="BI2" s="276" t="s">
        <v>290</v>
      </c>
      <c r="BJ2" s="148" t="s">
        <v>268</v>
      </c>
      <c r="BK2" s="82" t="s">
        <v>266</v>
      </c>
      <c r="BL2" s="82" t="s">
        <v>269</v>
      </c>
      <c r="BM2" s="143" t="s">
        <v>199</v>
      </c>
      <c r="BN2" s="82" t="s">
        <v>200</v>
      </c>
      <c r="BO2" s="82" t="s">
        <v>201</v>
      </c>
      <c r="BP2" s="148" t="s">
        <v>202</v>
      </c>
      <c r="BQ2" s="156" t="s">
        <v>203</v>
      </c>
      <c r="BR2" s="148" t="s">
        <v>281</v>
      </c>
      <c r="BS2" s="154" t="s">
        <v>282</v>
      </c>
      <c r="BT2" s="143" t="s">
        <v>180</v>
      </c>
      <c r="BU2" s="82" t="s">
        <v>181</v>
      </c>
      <c r="BV2" s="82" t="s">
        <v>182</v>
      </c>
      <c r="BW2" s="82" t="s">
        <v>183</v>
      </c>
      <c r="BX2" s="82" t="s">
        <v>184</v>
      </c>
      <c r="BY2" s="82" t="s">
        <v>185</v>
      </c>
      <c r="BZ2" s="82" t="s">
        <v>186</v>
      </c>
      <c r="CA2" s="82" t="s">
        <v>187</v>
      </c>
      <c r="CB2" s="82" t="s">
        <v>188</v>
      </c>
      <c r="CC2" s="82" t="s">
        <v>189</v>
      </c>
      <c r="CD2" s="82" t="s">
        <v>278</v>
      </c>
      <c r="CE2" s="82" t="s">
        <v>277</v>
      </c>
      <c r="CF2" s="82" t="s">
        <v>193</v>
      </c>
      <c r="CG2" s="82" t="s">
        <v>229</v>
      </c>
      <c r="CH2" s="143" t="s">
        <v>180</v>
      </c>
      <c r="CI2" s="82" t="s">
        <v>181</v>
      </c>
      <c r="CJ2" s="82" t="s">
        <v>182</v>
      </c>
      <c r="CK2" s="82" t="s">
        <v>183</v>
      </c>
      <c r="CL2" s="82" t="s">
        <v>184</v>
      </c>
      <c r="CM2" s="82" t="s">
        <v>185</v>
      </c>
      <c r="CN2" s="82" t="s">
        <v>186</v>
      </c>
      <c r="CO2" s="82" t="s">
        <v>187</v>
      </c>
      <c r="CP2" s="82" t="s">
        <v>188</v>
      </c>
      <c r="CQ2" s="82" t="s">
        <v>189</v>
      </c>
      <c r="CR2" s="143" t="s">
        <v>278</v>
      </c>
      <c r="CS2" s="82" t="s">
        <v>277</v>
      </c>
      <c r="CT2" s="82" t="s">
        <v>193</v>
      </c>
      <c r="CU2" s="143" t="s">
        <v>180</v>
      </c>
      <c r="CV2" s="82" t="s">
        <v>181</v>
      </c>
      <c r="CW2" s="82" t="s">
        <v>182</v>
      </c>
      <c r="CX2" s="82" t="s">
        <v>183</v>
      </c>
      <c r="CY2" s="82" t="s">
        <v>184</v>
      </c>
      <c r="CZ2" s="82" t="s">
        <v>185</v>
      </c>
      <c r="DA2" s="82" t="s">
        <v>186</v>
      </c>
      <c r="DB2" s="82" t="s">
        <v>187</v>
      </c>
      <c r="DC2" s="82" t="s">
        <v>188</v>
      </c>
      <c r="DD2" s="82" t="s">
        <v>189</v>
      </c>
      <c r="DE2" s="143" t="s">
        <v>278</v>
      </c>
      <c r="DF2" s="82" t="s">
        <v>277</v>
      </c>
      <c r="DG2" s="83" t="s">
        <v>193</v>
      </c>
      <c r="DH2" s="143" t="s">
        <v>196</v>
      </c>
      <c r="DI2" s="82" t="s">
        <v>197</v>
      </c>
      <c r="DJ2" s="82" t="s">
        <v>198</v>
      </c>
      <c r="DK2" s="82" t="s">
        <v>199</v>
      </c>
      <c r="DL2" s="82" t="s">
        <v>200</v>
      </c>
      <c r="DM2" s="82" t="s">
        <v>201</v>
      </c>
      <c r="DN2" s="82" t="s">
        <v>202</v>
      </c>
      <c r="DO2" s="82" t="s">
        <v>203</v>
      </c>
      <c r="DP2" s="82" t="s">
        <v>204</v>
      </c>
      <c r="DQ2" s="82" t="s">
        <v>205</v>
      </c>
      <c r="DR2" s="143" t="s">
        <v>283</v>
      </c>
      <c r="DS2" s="82" t="s">
        <v>284</v>
      </c>
      <c r="DT2" s="82" t="s">
        <v>206</v>
      </c>
      <c r="DU2" s="148" t="s">
        <v>231</v>
      </c>
      <c r="DV2" s="142" t="s">
        <v>214</v>
      </c>
      <c r="DW2" s="81" t="s">
        <v>215</v>
      </c>
      <c r="DX2" s="81" t="s">
        <v>216</v>
      </c>
      <c r="DY2" s="146" t="s">
        <v>213</v>
      </c>
      <c r="DZ2" s="147" t="s">
        <v>212</v>
      </c>
    </row>
    <row r="3" spans="1:130" s="261" customFormat="1">
      <c r="A3" s="278" t="s">
        <v>145</v>
      </c>
      <c r="B3" s="172">
        <v>1</v>
      </c>
      <c r="C3" s="174">
        <v>-1</v>
      </c>
      <c r="D3" s="170" t="s">
        <v>88</v>
      </c>
      <c r="E3" s="278">
        <v>0.35</v>
      </c>
      <c r="F3" s="278">
        <v>0</v>
      </c>
      <c r="G3" s="170">
        <v>0</v>
      </c>
      <c r="H3" s="171" t="s">
        <v>88</v>
      </c>
      <c r="I3" s="279" t="s">
        <v>88</v>
      </c>
      <c r="J3" s="279" t="s">
        <v>88</v>
      </c>
      <c r="K3" s="172" t="s">
        <v>88</v>
      </c>
      <c r="L3" s="170" t="s">
        <v>88</v>
      </c>
      <c r="M3" s="278">
        <v>5.69</v>
      </c>
      <c r="N3" s="278">
        <v>6</v>
      </c>
      <c r="O3" s="278">
        <v>0.5</v>
      </c>
      <c r="P3" s="278">
        <v>0</v>
      </c>
      <c r="Q3" s="278">
        <v>1</v>
      </c>
      <c r="R3" s="278">
        <v>5.89</v>
      </c>
      <c r="S3" s="297" t="s">
        <v>88</v>
      </c>
      <c r="T3" s="178" t="s">
        <v>88</v>
      </c>
      <c r="U3" s="170"/>
      <c r="V3" s="173">
        <v>11.98</v>
      </c>
      <c r="W3" s="278" t="s">
        <v>88</v>
      </c>
      <c r="X3" s="278" t="s">
        <v>88</v>
      </c>
      <c r="Y3" s="278" t="s">
        <v>88</v>
      </c>
      <c r="Z3" s="172" t="s">
        <v>88</v>
      </c>
      <c r="AA3" s="170" t="str">
        <f>IF(Y3="NA","NA",Y3-Z3)</f>
        <v>NA</v>
      </c>
      <c r="AB3" s="278" t="s">
        <v>88</v>
      </c>
      <c r="AC3" s="278" t="s">
        <v>88</v>
      </c>
      <c r="AD3" s="278" t="s">
        <v>88</v>
      </c>
      <c r="AE3" s="278" t="s">
        <v>88</v>
      </c>
      <c r="AF3" s="278" t="s">
        <v>88</v>
      </c>
      <c r="AG3" s="278" t="s">
        <v>88</v>
      </c>
      <c r="AH3" s="278" t="s">
        <v>88</v>
      </c>
      <c r="AI3" s="278" t="s">
        <v>88</v>
      </c>
      <c r="AJ3" s="278" t="s">
        <v>88</v>
      </c>
      <c r="AK3" s="278" t="s">
        <v>88</v>
      </c>
      <c r="AL3" s="278" t="s">
        <v>88</v>
      </c>
      <c r="AM3" s="171" t="s">
        <v>88</v>
      </c>
      <c r="AN3" s="172" t="s">
        <v>88</v>
      </c>
      <c r="AO3" s="172" t="s">
        <v>88</v>
      </c>
      <c r="AP3" s="172" t="s">
        <v>88</v>
      </c>
      <c r="AQ3" s="176" t="s">
        <v>88</v>
      </c>
      <c r="AR3" s="176" t="s">
        <v>88</v>
      </c>
      <c r="AS3" s="176" t="s">
        <v>88</v>
      </c>
      <c r="AT3" s="231" t="s">
        <v>88</v>
      </c>
      <c r="AU3" s="171" t="str">
        <f>IF(AC3="NA","NA",AC3*'Read me'!$U$30)</f>
        <v>NA</v>
      </c>
      <c r="AV3" s="172" t="str">
        <f>IF(AD3="NA","NA",AD3*'Read me'!$U$31)</f>
        <v>NA</v>
      </c>
      <c r="AW3" s="172" t="str">
        <f>IF(AE3="NA","NA",AE3*'Read me'!$U$21)</f>
        <v>NA</v>
      </c>
      <c r="AX3" s="172" t="str">
        <f>IF(AF3="NA","NA",AF3*'Read me'!$U$22)</f>
        <v>NA</v>
      </c>
      <c r="AY3" s="172" t="str">
        <f>IF(AG3="NA","NA",AG3*'Read me'!$U$23)</f>
        <v>NA</v>
      </c>
      <c r="AZ3" s="172" t="str">
        <f>IF(AH3="NA","NA",AH3*'Read me'!$U$24)</f>
        <v>NA</v>
      </c>
      <c r="BA3" s="172" t="str">
        <f>IF(AI3="NA","NA",AI3*'Read me'!$U$25)</f>
        <v>NA</v>
      </c>
      <c r="BB3" s="172" t="str">
        <f>IF(AJ3="NA","NA",AJ3*'Read me'!$U$26)</f>
        <v>NA</v>
      </c>
      <c r="BC3" s="172" t="str">
        <f>IF(AK3="NA","NA",AK3*'Read me'!$U$27)</f>
        <v>NA</v>
      </c>
      <c r="BD3" s="172" t="str">
        <f>IF(AL3="NA","NA",AL3*'Read me'!$U$28)</f>
        <v>NA</v>
      </c>
      <c r="BE3" s="171" t="str">
        <f>IF(AW3="NA","NA",SUM(AW3:BD3))</f>
        <v>NA</v>
      </c>
      <c r="BF3" s="172" t="str">
        <f>IF(AX3="NA","NA",SUM(AX3:BE3))</f>
        <v>NA</v>
      </c>
      <c r="BG3" s="172" t="s">
        <v>88</v>
      </c>
      <c r="BH3" s="172" t="str">
        <f t="shared" ref="BH3:BH24" si="0">IF(AU3="NA","NA",SUM(AU3:BD3))</f>
        <v>NA</v>
      </c>
      <c r="BI3" s="236" t="str">
        <f>IF(Y3="NA","NA",Feedstock!$I$13-Y3)</f>
        <v>NA</v>
      </c>
      <c r="BJ3" s="172" t="str">
        <f t="shared" ref="BJ3:BJ24" si="1">IF(Y3="NA","NA",Y3-BH3)</f>
        <v>NA</v>
      </c>
      <c r="BK3" s="172" t="str">
        <f>IF(BH3="NA","NA",BH3/H3/K3)</f>
        <v>NA</v>
      </c>
      <c r="BL3" s="172" t="str">
        <f>IF(Z3="NA","NA",Z3-BJ3)</f>
        <v>NA</v>
      </c>
      <c r="BM3" s="171" t="str">
        <f t="shared" ref="BM3:BQ5" si="2">IF(AX3="NA","NA",AX3/$BE3)</f>
        <v>NA</v>
      </c>
      <c r="BN3" s="172" t="str">
        <f t="shared" si="2"/>
        <v>NA</v>
      </c>
      <c r="BO3" s="172" t="str">
        <f t="shared" si="2"/>
        <v>NA</v>
      </c>
      <c r="BP3" s="172" t="str">
        <f t="shared" si="2"/>
        <v>NA</v>
      </c>
      <c r="BQ3" s="172" t="str">
        <f t="shared" si="2"/>
        <v>NA</v>
      </c>
      <c r="BR3" s="175" t="str">
        <f t="shared" ref="BR3:BS5" si="3">IF(BF3="NA","NA",IF($BE3="NA","NA",BF3/$BE3))</f>
        <v>NA</v>
      </c>
      <c r="BS3" s="175" t="str">
        <f t="shared" si="3"/>
        <v>NA</v>
      </c>
      <c r="BT3" s="171" t="s">
        <v>88</v>
      </c>
      <c r="BU3" s="172" t="s">
        <v>88</v>
      </c>
      <c r="BV3" s="172" t="s">
        <v>88</v>
      </c>
      <c r="BW3" s="172" t="s">
        <v>88</v>
      </c>
      <c r="BX3" s="172" t="s">
        <v>88</v>
      </c>
      <c r="BY3" s="172" t="s">
        <v>88</v>
      </c>
      <c r="BZ3" s="172" t="s">
        <v>88</v>
      </c>
      <c r="CA3" s="172" t="s">
        <v>88</v>
      </c>
      <c r="CB3" s="172" t="s">
        <v>88</v>
      </c>
      <c r="CC3" s="172" t="s">
        <v>88</v>
      </c>
      <c r="CD3" s="172" t="s">
        <v>88</v>
      </c>
      <c r="CE3" s="172" t="s">
        <v>88</v>
      </c>
      <c r="CF3" s="172" t="s">
        <v>88</v>
      </c>
      <c r="CG3" s="172" t="s">
        <v>88</v>
      </c>
      <c r="CH3" s="171" t="s">
        <v>88</v>
      </c>
      <c r="CI3" s="172" t="s">
        <v>88</v>
      </c>
      <c r="CJ3" s="172" t="s">
        <v>88</v>
      </c>
      <c r="CK3" s="172" t="s">
        <v>88</v>
      </c>
      <c r="CL3" s="172" t="s">
        <v>88</v>
      </c>
      <c r="CM3" s="172" t="s">
        <v>88</v>
      </c>
      <c r="CN3" s="172" t="s">
        <v>88</v>
      </c>
      <c r="CO3" s="172" t="s">
        <v>88</v>
      </c>
      <c r="CP3" s="172" t="s">
        <v>88</v>
      </c>
      <c r="CQ3" s="172" t="s">
        <v>88</v>
      </c>
      <c r="CR3" s="171" t="s">
        <v>88</v>
      </c>
      <c r="CS3" s="172" t="s">
        <v>88</v>
      </c>
      <c r="CT3" s="172" t="s">
        <v>88</v>
      </c>
      <c r="CU3" s="171" t="s">
        <v>88</v>
      </c>
      <c r="CV3" s="172" t="s">
        <v>88</v>
      </c>
      <c r="CW3" s="172" t="s">
        <v>88</v>
      </c>
      <c r="CX3" s="172" t="s">
        <v>88</v>
      </c>
      <c r="CY3" s="172" t="s">
        <v>88</v>
      </c>
      <c r="CZ3" s="172" t="s">
        <v>88</v>
      </c>
      <c r="DA3" s="172" t="s">
        <v>88</v>
      </c>
      <c r="DB3" s="172" t="s">
        <v>88</v>
      </c>
      <c r="DC3" s="172" t="s">
        <v>88</v>
      </c>
      <c r="DD3" s="172" t="s">
        <v>88</v>
      </c>
      <c r="DE3" s="171" t="s">
        <v>88</v>
      </c>
      <c r="DF3" s="172" t="s">
        <v>88</v>
      </c>
      <c r="DG3" s="170" t="s">
        <v>88</v>
      </c>
      <c r="DH3" s="297" t="s">
        <v>88</v>
      </c>
      <c r="DI3" s="178" t="s">
        <v>88</v>
      </c>
      <c r="DJ3" s="178" t="s">
        <v>88</v>
      </c>
      <c r="DK3" s="178" t="s">
        <v>88</v>
      </c>
      <c r="DL3" s="178" t="s">
        <v>88</v>
      </c>
      <c r="DM3" s="178" t="s">
        <v>88</v>
      </c>
      <c r="DN3" s="178" t="s">
        <v>88</v>
      </c>
      <c r="DO3" s="178" t="s">
        <v>88</v>
      </c>
      <c r="DP3" s="178" t="s">
        <v>88</v>
      </c>
      <c r="DQ3" s="178" t="s">
        <v>88</v>
      </c>
      <c r="DR3" s="297" t="s">
        <v>88</v>
      </c>
      <c r="DS3" s="178" t="s">
        <v>88</v>
      </c>
      <c r="DT3" s="178" t="s">
        <v>88</v>
      </c>
      <c r="DU3" s="178" t="str">
        <f>IF(DR3="NA","NA",SUM(DH3:DQ3))</f>
        <v>NA</v>
      </c>
      <c r="DV3" s="246" t="s">
        <v>88</v>
      </c>
      <c r="DW3" s="219" t="str">
        <f t="shared" ref="DW3:DW24" si="4">IF(W3="NA","NA",IF($H2="NA","NA",W3/$H2))</f>
        <v>NA</v>
      </c>
      <c r="DX3" s="335" t="str">
        <f t="shared" ref="DX3:DX24" si="5">IF(X3="NA","NA",IF($H2="NA","NA",X3/$H2))</f>
        <v>NA</v>
      </c>
      <c r="DY3" s="186" t="str">
        <f t="shared" ref="DY3:DY6" si="6">IF(DV2="NA","NA",IF(DW3="NA","NA",(DV2-DW3)/DV2))</f>
        <v>NA</v>
      </c>
      <c r="DZ3" s="336" t="str">
        <f t="shared" ref="DZ3:DZ24" si="7">IF(L2="NA","NA",IF(DX3="NA","NA",(L2-DX3)/L2))</f>
        <v>NA</v>
      </c>
    </row>
    <row r="4" spans="1:130" s="261" customFormat="1">
      <c r="A4" s="187"/>
      <c r="B4" s="192">
        <v>1</v>
      </c>
      <c r="C4" s="195">
        <v>0</v>
      </c>
      <c r="D4" s="190">
        <f>C4-C3</f>
        <v>1</v>
      </c>
      <c r="E4" s="187">
        <v>0.6</v>
      </c>
      <c r="F4" s="187">
        <v>0.25</v>
      </c>
      <c r="G4" s="193">
        <f t="shared" ref="G4:G12" si="8">F4/D5</f>
        <v>7.64331210190516E-2</v>
      </c>
      <c r="H4" s="189">
        <f>E4/G4</f>
        <v>7.8500000000058208</v>
      </c>
      <c r="I4" s="260">
        <f>Feedstock!$I$13</f>
        <v>163.33944306302214</v>
      </c>
      <c r="J4" s="260">
        <f>Feedstock!$I$10</f>
        <v>103.2148508229611</v>
      </c>
      <c r="K4" s="195">
        <f>I4/$E4*$G4</f>
        <v>20.807572364700771</v>
      </c>
      <c r="L4" s="190">
        <f>J4/$E4*$G4</f>
        <v>13.148388639857906</v>
      </c>
      <c r="M4" s="187">
        <v>5.84</v>
      </c>
      <c r="N4" s="187">
        <v>15</v>
      </c>
      <c r="O4" s="187">
        <v>2</v>
      </c>
      <c r="P4" s="187">
        <v>0</v>
      </c>
      <c r="Q4" s="187">
        <v>1</v>
      </c>
      <c r="R4" s="187">
        <v>5.92</v>
      </c>
      <c r="S4" s="296">
        <f t="shared" ref="S4:S13" si="9">(M4-R3)/R3</f>
        <v>-8.4889643463497162E-3</v>
      </c>
      <c r="T4" s="195">
        <f t="shared" ref="T4:T12" si="10">N4/1000*O4/E4/D4*1000</f>
        <v>50</v>
      </c>
      <c r="U4" s="196" t="str">
        <f t="shared" ref="U4:U24" si="11">IF(DE4="NA","NA",IF(T4="NA","NA",T4/(CD4+BT4)))</f>
        <v>NA</v>
      </c>
      <c r="V4" s="197">
        <v>10.85</v>
      </c>
      <c r="W4" s="224">
        <v>34.305317324184507</v>
      </c>
      <c r="X4" s="224">
        <v>25.728987993138382</v>
      </c>
      <c r="Y4" s="224">
        <v>102.49478966789667</v>
      </c>
      <c r="Z4" s="195">
        <v>53.273092250922502</v>
      </c>
      <c r="AA4" s="190">
        <f t="shared" ref="AA4:AA24" si="12">IF(Y4="NA","NA",Y4-Z4)</f>
        <v>49.221697416974166</v>
      </c>
      <c r="AB4" s="203">
        <v>0</v>
      </c>
      <c r="AC4" s="203">
        <v>0</v>
      </c>
      <c r="AD4" s="203">
        <v>4.2191168960241061</v>
      </c>
      <c r="AE4" s="203">
        <v>0</v>
      </c>
      <c r="AF4" s="203">
        <v>4.5628647590685798</v>
      </c>
      <c r="AG4" s="203">
        <v>1.4694665176646649</v>
      </c>
      <c r="AH4" s="203">
        <v>1.8504626627470429</v>
      </c>
      <c r="AI4" s="203">
        <v>1.3533537591432336</v>
      </c>
      <c r="AJ4" s="203">
        <v>4.614522991177056</v>
      </c>
      <c r="AK4" s="203">
        <v>2.2226395329588092E-2</v>
      </c>
      <c r="AL4" s="203">
        <v>0</v>
      </c>
      <c r="AM4" s="191" t="s">
        <v>88</v>
      </c>
      <c r="AN4" s="192" t="s">
        <v>88</v>
      </c>
      <c r="AO4" s="192" t="s">
        <v>88</v>
      </c>
      <c r="AP4" s="192" t="s">
        <v>88</v>
      </c>
      <c r="AQ4" s="199" t="s">
        <v>88</v>
      </c>
      <c r="AR4" s="199" t="s">
        <v>88</v>
      </c>
      <c r="AS4" s="199" t="s">
        <v>88</v>
      </c>
      <c r="AT4" s="200" t="s">
        <v>88</v>
      </c>
      <c r="AU4" s="198">
        <f>IF(AC4="NA","NA",AC4*'Read me'!$U$30)</f>
        <v>0</v>
      </c>
      <c r="AV4" s="199">
        <f>IF(AD4="NA","NA",AD4*'Read me'!$U$31)</f>
        <v>8.8051135221372654</v>
      </c>
      <c r="AW4" s="199">
        <f>IF(AE4="NA","NA",AE4*'Read me'!$U$21)</f>
        <v>0</v>
      </c>
      <c r="AX4" s="199">
        <f>IF(AF4="NA","NA",AF4*'Read me'!$U$22)</f>
        <v>4.8670557430064854</v>
      </c>
      <c r="AY4" s="199">
        <f>IF(AG4="NA","NA",AG4*'Read me'!$U$23)</f>
        <v>2.2240574321411146</v>
      </c>
      <c r="AZ4" s="199">
        <f>IF(AH4="NA","NA",AH4*'Read me'!$U$24)</f>
        <v>3.3644775686309871</v>
      </c>
      <c r="BA4" s="199">
        <f>IF(AI4="NA","NA",AI4*'Read me'!$U$25)</f>
        <v>2.7597802147234565</v>
      </c>
      <c r="BB4" s="199">
        <f>IF(AJ4="NA","NA",AJ4*'Read me'!$U$26)</f>
        <v>10.183774877080399</v>
      </c>
      <c r="BC4" s="199">
        <f>IF(AK4="NA","NA",AK4*'Read me'!$U$27)</f>
        <v>5.1975570616882925E-2</v>
      </c>
      <c r="BD4" s="199">
        <f>IF(AL4="NA","NA",AL4*'Read me'!$U$28)</f>
        <v>0</v>
      </c>
      <c r="BE4" s="198">
        <f t="shared" ref="BE4:BE19" si="13">IF(AW4="NA","NA",SUM(AW4:BD4))</f>
        <v>23.451121406199324</v>
      </c>
      <c r="BF4" s="199">
        <f>SUM(AW4:AZ4)</f>
        <v>10.455590743778586</v>
      </c>
      <c r="BG4" s="199">
        <f t="shared" ref="BG4:BG24" si="14">SUM(BA4:BD4)</f>
        <v>12.995530662420737</v>
      </c>
      <c r="BH4" s="199">
        <f t="shared" si="0"/>
        <v>32.256234928336589</v>
      </c>
      <c r="BI4" s="237">
        <f>IF(Y4="NA","NA",Feedstock!$I$13-Y4)</f>
        <v>60.844653395125476</v>
      </c>
      <c r="BJ4" s="199">
        <f t="shared" si="1"/>
        <v>70.238554739560072</v>
      </c>
      <c r="BK4" s="199">
        <f t="shared" ref="BK4:BK12" si="15">IF(BH4="NA","NA",BH4/I4)</f>
        <v>0.19747976559397837</v>
      </c>
      <c r="BL4" s="199">
        <f>IF(Z4="NA","NA",Z4-BH4)</f>
        <v>21.016857322585913</v>
      </c>
      <c r="BM4" s="321">
        <f t="shared" si="2"/>
        <v>0.20754042669020831</v>
      </c>
      <c r="BN4" s="322">
        <f t="shared" si="2"/>
        <v>9.4837999156542813E-2</v>
      </c>
      <c r="BO4" s="322">
        <f t="shared" si="2"/>
        <v>0.14346766239253636</v>
      </c>
      <c r="BP4" s="322">
        <f t="shared" si="2"/>
        <v>0.11768222793788899</v>
      </c>
      <c r="BQ4" s="322">
        <f t="shared" si="2"/>
        <v>0.43425534756680378</v>
      </c>
      <c r="BR4" s="322">
        <f t="shared" si="3"/>
        <v>0.44584608823928745</v>
      </c>
      <c r="BS4" s="322">
        <f t="shared" si="3"/>
        <v>0.5541539117607126</v>
      </c>
      <c r="BT4" s="191" t="s">
        <v>88</v>
      </c>
      <c r="BU4" s="192" t="s">
        <v>88</v>
      </c>
      <c r="BV4" s="192" t="s">
        <v>88</v>
      </c>
      <c r="BW4" s="192" t="s">
        <v>88</v>
      </c>
      <c r="BX4" s="192" t="s">
        <v>88</v>
      </c>
      <c r="BY4" s="192" t="s">
        <v>88</v>
      </c>
      <c r="BZ4" s="192" t="s">
        <v>88</v>
      </c>
      <c r="CA4" s="192" t="s">
        <v>88</v>
      </c>
      <c r="CB4" s="192" t="s">
        <v>88</v>
      </c>
      <c r="CC4" s="192" t="s">
        <v>88</v>
      </c>
      <c r="CD4" s="192" t="s">
        <v>88</v>
      </c>
      <c r="CE4" s="192" t="s">
        <v>88</v>
      </c>
      <c r="CF4" s="192" t="s">
        <v>88</v>
      </c>
      <c r="CG4" s="199" t="s">
        <v>88</v>
      </c>
      <c r="CH4" s="191" t="s">
        <v>88</v>
      </c>
      <c r="CI4" s="192" t="s">
        <v>88</v>
      </c>
      <c r="CJ4" s="192" t="s">
        <v>88</v>
      </c>
      <c r="CK4" s="192" t="s">
        <v>88</v>
      </c>
      <c r="CL4" s="192" t="s">
        <v>88</v>
      </c>
      <c r="CM4" s="192" t="s">
        <v>88</v>
      </c>
      <c r="CN4" s="192" t="s">
        <v>88</v>
      </c>
      <c r="CO4" s="192" t="s">
        <v>88</v>
      </c>
      <c r="CP4" s="192" t="s">
        <v>88</v>
      </c>
      <c r="CQ4" s="192" t="s">
        <v>88</v>
      </c>
      <c r="CR4" s="191" t="s">
        <v>88</v>
      </c>
      <c r="CS4" s="192" t="s">
        <v>88</v>
      </c>
      <c r="CT4" s="192" t="s">
        <v>88</v>
      </c>
      <c r="CU4" s="191" t="s">
        <v>88</v>
      </c>
      <c r="CV4" s="192" t="s">
        <v>88</v>
      </c>
      <c r="CW4" s="192" t="s">
        <v>88</v>
      </c>
      <c r="CX4" s="192" t="s">
        <v>88</v>
      </c>
      <c r="CY4" s="192" t="s">
        <v>88</v>
      </c>
      <c r="CZ4" s="192" t="s">
        <v>88</v>
      </c>
      <c r="DA4" s="192" t="s">
        <v>88</v>
      </c>
      <c r="DB4" s="192" t="s">
        <v>88</v>
      </c>
      <c r="DC4" s="192" t="s">
        <v>88</v>
      </c>
      <c r="DD4" s="192" t="s">
        <v>88</v>
      </c>
      <c r="DE4" s="191" t="s">
        <v>88</v>
      </c>
      <c r="DF4" s="192" t="s">
        <v>88</v>
      </c>
      <c r="DG4" s="196" t="s">
        <v>88</v>
      </c>
      <c r="DH4" s="296" t="s">
        <v>88</v>
      </c>
      <c r="DI4" s="201" t="s">
        <v>88</v>
      </c>
      <c r="DJ4" s="201" t="s">
        <v>88</v>
      </c>
      <c r="DK4" s="201" t="s">
        <v>88</v>
      </c>
      <c r="DL4" s="201" t="s">
        <v>88</v>
      </c>
      <c r="DM4" s="201" t="s">
        <v>88</v>
      </c>
      <c r="DN4" s="201" t="s">
        <v>88</v>
      </c>
      <c r="DO4" s="201" t="s">
        <v>88</v>
      </c>
      <c r="DP4" s="201" t="s">
        <v>88</v>
      </c>
      <c r="DQ4" s="201" t="s">
        <v>88</v>
      </c>
      <c r="DR4" s="296" t="s">
        <v>88</v>
      </c>
      <c r="DS4" s="201" t="s">
        <v>88</v>
      </c>
      <c r="DT4" s="201" t="s">
        <v>88</v>
      </c>
      <c r="DU4" s="201" t="str">
        <f t="shared" ref="DU4:DU24" si="16">IF(DR4="NA","NA",SUM(DH4:DQ4))</f>
        <v>NA</v>
      </c>
      <c r="DV4" s="247">
        <f>Feedstock!$I$8/LHHO!H4</f>
        <v>14.346915238894654</v>
      </c>
      <c r="DW4" s="221" t="str">
        <f t="shared" si="4"/>
        <v>NA</v>
      </c>
      <c r="DX4" s="337" t="str">
        <f t="shared" si="5"/>
        <v>NA</v>
      </c>
      <c r="DY4" s="201" t="str">
        <f t="shared" si="6"/>
        <v>NA</v>
      </c>
      <c r="DZ4" s="307" t="str">
        <f t="shared" si="7"/>
        <v>NA</v>
      </c>
    </row>
    <row r="5" spans="1:130" s="261" customFormat="1">
      <c r="A5" s="187"/>
      <c r="B5" s="192">
        <v>1</v>
      </c>
      <c r="C5" s="195">
        <v>3.2708333333357587</v>
      </c>
      <c r="D5" s="190">
        <f t="shared" ref="D5:D24" si="17">C5-C4</f>
        <v>3.2708333333357587</v>
      </c>
      <c r="E5" s="187">
        <v>0.6</v>
      </c>
      <c r="F5" s="187">
        <v>0.25</v>
      </c>
      <c r="G5" s="193">
        <f t="shared" si="8"/>
        <v>6.7860508953891618E-2</v>
      </c>
      <c r="H5" s="189">
        <f t="shared" ref="H5:H12" si="18">E5/G5</f>
        <v>8.8416666666569643</v>
      </c>
      <c r="I5" s="260">
        <f>Feedstock!$I$13</f>
        <v>163.33944306302214</v>
      </c>
      <c r="J5" s="260">
        <f>Feedstock!$I$10</f>
        <v>103.2148508229611</v>
      </c>
      <c r="K5" s="195">
        <f t="shared" ref="K5:K12" si="19">I5/$E5*$G5</f>
        <v>18.473829564169812</v>
      </c>
      <c r="L5" s="190">
        <f t="shared" ref="L5:L12" si="20">J5/$E5*$G5</f>
        <v>11.673687180743565</v>
      </c>
      <c r="M5" s="187">
        <v>4.83</v>
      </c>
      <c r="N5" s="187">
        <v>35</v>
      </c>
      <c r="O5" s="187">
        <v>2</v>
      </c>
      <c r="P5" s="187">
        <v>0</v>
      </c>
      <c r="Q5" s="187">
        <v>1</v>
      </c>
      <c r="R5" s="187">
        <v>5.84</v>
      </c>
      <c r="S5" s="296">
        <f t="shared" si="9"/>
        <v>-0.1841216216216216</v>
      </c>
      <c r="T5" s="195">
        <f t="shared" si="10"/>
        <v>35.66878980889075</v>
      </c>
      <c r="U5" s="200">
        <f t="shared" si="11"/>
        <v>7.3978421197699262</v>
      </c>
      <c r="V5" s="197">
        <v>15.06</v>
      </c>
      <c r="W5" s="224" t="s">
        <v>88</v>
      </c>
      <c r="X5" s="224" t="s">
        <v>88</v>
      </c>
      <c r="Y5" s="187" t="s">
        <v>88</v>
      </c>
      <c r="Z5" s="192" t="s">
        <v>88</v>
      </c>
      <c r="AA5" s="196" t="str">
        <f t="shared" si="12"/>
        <v>NA</v>
      </c>
      <c r="AB5" s="203">
        <v>0</v>
      </c>
      <c r="AC5" s="203">
        <v>19.136809605045254</v>
      </c>
      <c r="AD5" s="203">
        <v>4.6015909296126809</v>
      </c>
      <c r="AE5" s="203">
        <v>0</v>
      </c>
      <c r="AF5" s="203">
        <v>4.5492940614782773</v>
      </c>
      <c r="AG5" s="203">
        <v>2.2321703649535531</v>
      </c>
      <c r="AH5" s="203">
        <v>0.97268213926968961</v>
      </c>
      <c r="AI5" s="203">
        <v>0.78146151593600821</v>
      </c>
      <c r="AJ5" s="203">
        <v>2.5384481629572502</v>
      </c>
      <c r="AK5" s="203">
        <v>5.5034180695090786E-2</v>
      </c>
      <c r="AL5" s="203">
        <v>4.5985150206954109E-2</v>
      </c>
      <c r="AM5" s="289">
        <v>236.03039186423331</v>
      </c>
      <c r="AN5" s="192">
        <v>0</v>
      </c>
      <c r="AO5" s="195">
        <v>99.980891216879485</v>
      </c>
      <c r="AP5" s="195">
        <v>1.9108783120517715E-2</v>
      </c>
      <c r="AQ5" s="221">
        <f>AM5/E5/D5/1000</f>
        <v>0.12027026337022079</v>
      </c>
      <c r="AR5" s="221">
        <f t="shared" ref="AR5:AR13" si="21">AN5*$AQ5/100</f>
        <v>0</v>
      </c>
      <c r="AS5" s="221">
        <f t="shared" ref="AS5:AS13" si="22">AO5*$AQ5/100</f>
        <v>0.12024728118643489</v>
      </c>
      <c r="AT5" s="193">
        <f t="shared" ref="AT5:AT13" si="23">AP5*$AQ5/100</f>
        <v>2.298218378589095E-5</v>
      </c>
      <c r="AU5" s="198">
        <f>IF(AC5="NA","NA",AC5*'Read me'!$U$30)</f>
        <v>20.412596912048272</v>
      </c>
      <c r="AV5" s="199">
        <f>IF(AD5="NA","NA",AD5*'Read me'!$U$31)</f>
        <v>9.6033202009308116</v>
      </c>
      <c r="AW5" s="199">
        <f>IF(AE5="NA","NA",AE5*'Read me'!$U$21)</f>
        <v>0</v>
      </c>
      <c r="AX5" s="199">
        <f>IF(AF5="NA","NA",AF5*'Read me'!$U$22)</f>
        <v>4.8525803322434955</v>
      </c>
      <c r="AY5" s="199">
        <f>IF(AG5="NA","NA",AG5*'Read me'!$U$23)</f>
        <v>3.3784200118215941</v>
      </c>
      <c r="AZ5" s="199">
        <f>IF(AH5="NA","NA",AH5*'Read me'!$U$24)</f>
        <v>1.768512980490345</v>
      </c>
      <c r="BA5" s="199">
        <f>IF(AI5="NA","NA",AI5*'Read me'!$U$25)</f>
        <v>1.5935685815165657</v>
      </c>
      <c r="BB5" s="199">
        <f>IF(AJ5="NA","NA",AJ5*'Read me'!$U$26)</f>
        <v>5.6020924975608279</v>
      </c>
      <c r="BC5" s="199">
        <f>IF(AK5="NA","NA",AK5*'Read me'!$U$27)</f>
        <v>0.1286953148562123</v>
      </c>
      <c r="BD5" s="199">
        <f>IF(AL5="NA","NA",AL5*'Read me'!$U$28)</f>
        <v>0.11240814495033226</v>
      </c>
      <c r="BE5" s="198">
        <f t="shared" si="13"/>
        <v>17.436277863439372</v>
      </c>
      <c r="BF5" s="199">
        <f t="shared" ref="BF5:BF24" si="24">SUM(AW5:AZ5)</f>
        <v>9.9995133245554335</v>
      </c>
      <c r="BG5" s="199">
        <f t="shared" si="14"/>
        <v>7.4367645388839385</v>
      </c>
      <c r="BH5" s="199">
        <f t="shared" si="0"/>
        <v>47.452194976418447</v>
      </c>
      <c r="BI5" s="237" t="str">
        <f>IF(Y5="NA","NA",Feedstock!$I$13-Y5)</f>
        <v>NA</v>
      </c>
      <c r="BJ5" s="199" t="str">
        <f t="shared" si="1"/>
        <v>NA</v>
      </c>
      <c r="BK5" s="199">
        <f t="shared" si="15"/>
        <v>0.29051277564421296</v>
      </c>
      <c r="BL5" s="199" t="str">
        <f t="shared" ref="BL5:BL24" si="25">IF(Z5="NA","NA",Z5-BH5)</f>
        <v>NA</v>
      </c>
      <c r="BM5" s="321">
        <f t="shared" si="2"/>
        <v>0.27830368214184364</v>
      </c>
      <c r="BN5" s="322">
        <f t="shared" si="2"/>
        <v>0.19375809666955995</v>
      </c>
      <c r="BO5" s="322">
        <f t="shared" si="2"/>
        <v>0.10142720793631005</v>
      </c>
      <c r="BP5" s="322">
        <f t="shared" si="2"/>
        <v>9.1393851027000567E-2</v>
      </c>
      <c r="BQ5" s="322">
        <f t="shared" si="2"/>
        <v>0.32128947137894454</v>
      </c>
      <c r="BR5" s="322">
        <f t="shared" si="3"/>
        <v>0.57348898674771354</v>
      </c>
      <c r="BS5" s="322">
        <f t="shared" si="3"/>
        <v>0.42651101325228641</v>
      </c>
      <c r="BT5" s="198">
        <f t="shared" ref="BT5:CG5" si="26">IF(AU5="NA","NA",AU5/$H4)</f>
        <v>2.6003308168195076</v>
      </c>
      <c r="BU5" s="199">
        <f t="shared" si="26"/>
        <v>1.2233528918374128</v>
      </c>
      <c r="BV5" s="199">
        <f t="shared" si="26"/>
        <v>0</v>
      </c>
      <c r="BW5" s="199">
        <f t="shared" si="26"/>
        <v>0.61816309964839455</v>
      </c>
      <c r="BX5" s="199">
        <f t="shared" si="26"/>
        <v>0.43037197602790944</v>
      </c>
      <c r="BY5" s="199">
        <f t="shared" si="26"/>
        <v>0.22528827776930366</v>
      </c>
      <c r="BZ5" s="199">
        <f t="shared" si="26"/>
        <v>0.20300236707202343</v>
      </c>
      <c r="CA5" s="199">
        <f t="shared" si="26"/>
        <v>0.71364235637664641</v>
      </c>
      <c r="CB5" s="199">
        <f t="shared" si="26"/>
        <v>1.6394307624983041E-2</v>
      </c>
      <c r="CC5" s="199">
        <f t="shared" si="26"/>
        <v>1.4319508910859733E-2</v>
      </c>
      <c r="CD5" s="199">
        <f t="shared" si="26"/>
        <v>2.2211818934301202</v>
      </c>
      <c r="CE5" s="199">
        <f t="shared" si="26"/>
        <v>1.2738233534456076</v>
      </c>
      <c r="CF5" s="199">
        <f t="shared" si="26"/>
        <v>0.94735853998451258</v>
      </c>
      <c r="CG5" s="199">
        <f t="shared" si="26"/>
        <v>6.0448656020870395</v>
      </c>
      <c r="CH5" s="198">
        <f>Feedstock!$I$19/LHHO!$H4</f>
        <v>2.9452579920422366</v>
      </c>
      <c r="CI5" s="199">
        <f>Feedstock!$I$17/LHHO!$H4</f>
        <v>1.2899468164085299</v>
      </c>
      <c r="CJ5" s="199">
        <v>0</v>
      </c>
      <c r="CK5" s="199">
        <f>Feedstock!$I$21/LHHO!$H4</f>
        <v>0.35010304624689237</v>
      </c>
      <c r="CL5" s="199">
        <f>Feedstock!$I$23/LHHO!$H4</f>
        <v>0.12559614848341374</v>
      </c>
      <c r="CM5" s="199">
        <f>Feedstock!$I$25/LHHO!$H4</f>
        <v>0</v>
      </c>
      <c r="CN5" s="199">
        <v>0</v>
      </c>
      <c r="CO5" s="199">
        <v>0</v>
      </c>
      <c r="CP5" s="199">
        <v>0</v>
      </c>
      <c r="CQ5" s="199">
        <v>0</v>
      </c>
      <c r="CR5" s="198">
        <f>Feedstock!$I$26/LHHO!$H4</f>
        <v>0.47569919473030609</v>
      </c>
      <c r="CS5" s="199">
        <f>Feedstock!$I$27/LHHO!$H4</f>
        <v>0.47569919473030609</v>
      </c>
      <c r="CT5" s="199">
        <f>Feedstock!$I$28/LHHO!$H4</f>
        <v>0</v>
      </c>
      <c r="CU5" s="198">
        <f t="shared" ref="CU5:DG5" si="27">BT5-CH5</f>
        <v>-0.34492717522272898</v>
      </c>
      <c r="CV5" s="199">
        <f t="shared" si="27"/>
        <v>-6.6593924571117125E-2</v>
      </c>
      <c r="CW5" s="199">
        <f t="shared" si="27"/>
        <v>0</v>
      </c>
      <c r="CX5" s="199">
        <f t="shared" si="27"/>
        <v>0.26806005340150219</v>
      </c>
      <c r="CY5" s="199">
        <f t="shared" si="27"/>
        <v>0.30477582754449573</v>
      </c>
      <c r="CZ5" s="199">
        <f t="shared" si="27"/>
        <v>0.22528827776930366</v>
      </c>
      <c r="DA5" s="199">
        <f t="shared" si="27"/>
        <v>0.20300236707202343</v>
      </c>
      <c r="DB5" s="199">
        <f t="shared" si="27"/>
        <v>0.71364235637664641</v>
      </c>
      <c r="DC5" s="199">
        <f t="shared" si="27"/>
        <v>1.6394307624983041E-2</v>
      </c>
      <c r="DD5" s="199">
        <f t="shared" si="27"/>
        <v>1.4319508910859733E-2</v>
      </c>
      <c r="DE5" s="198">
        <f t="shared" si="27"/>
        <v>1.745482698699814</v>
      </c>
      <c r="DF5" s="199">
        <f t="shared" si="27"/>
        <v>0.79812415871530151</v>
      </c>
      <c r="DG5" s="200">
        <f t="shared" si="27"/>
        <v>0.94735853998451258</v>
      </c>
      <c r="DH5" s="296">
        <f>CU5/$K4</f>
        <v>-1.6577002313248438E-2</v>
      </c>
      <c r="DI5" s="201">
        <f t="shared" ref="DI5:DT20" si="28">CV5/$K4</f>
        <v>-3.2004658402193568E-3</v>
      </c>
      <c r="DJ5" s="201">
        <f t="shared" si="28"/>
        <v>0</v>
      </c>
      <c r="DK5" s="201">
        <f t="shared" si="28"/>
        <v>1.2882812502253052E-2</v>
      </c>
      <c r="DL5" s="201">
        <f t="shared" si="28"/>
        <v>1.4647351560412494E-2</v>
      </c>
      <c r="DM5" s="201">
        <f t="shared" si="28"/>
        <v>1.0827225484098105E-2</v>
      </c>
      <c r="DN5" s="201">
        <f t="shared" si="28"/>
        <v>9.7561773912851531E-3</v>
      </c>
      <c r="DO5" s="201">
        <f t="shared" si="28"/>
        <v>3.4297242555182107E-2</v>
      </c>
      <c r="DP5" s="201">
        <f t="shared" si="28"/>
        <v>7.8790102649338087E-4</v>
      </c>
      <c r="DQ5" s="201">
        <f t="shared" si="28"/>
        <v>6.8818738966167038E-4</v>
      </c>
      <c r="DR5" s="296">
        <f t="shared" si="28"/>
        <v>8.3886897909385943E-2</v>
      </c>
      <c r="DS5" s="201">
        <f t="shared" si="28"/>
        <v>3.8357389546763647E-2</v>
      </c>
      <c r="DT5" s="201">
        <f t="shared" si="28"/>
        <v>4.552950836262231E-2</v>
      </c>
      <c r="DU5" s="201">
        <f t="shared" si="16"/>
        <v>6.4109429755918171E-2</v>
      </c>
      <c r="DV5" s="247">
        <f>Feedstock!$I$8/LHHO!H5</f>
        <v>12.737789024565142</v>
      </c>
      <c r="DW5" s="221" t="str">
        <f t="shared" si="4"/>
        <v>NA</v>
      </c>
      <c r="DX5" s="337" t="str">
        <f t="shared" si="5"/>
        <v>NA</v>
      </c>
      <c r="DY5" s="201" t="str">
        <f t="shared" si="6"/>
        <v>NA</v>
      </c>
      <c r="DZ5" s="307" t="str">
        <f t="shared" si="7"/>
        <v>NA</v>
      </c>
    </row>
    <row r="6" spans="1:130" s="261" customFormat="1">
      <c r="A6" s="187"/>
      <c r="B6" s="192">
        <v>1</v>
      </c>
      <c r="C6" s="195">
        <v>6.9548611111094942</v>
      </c>
      <c r="D6" s="190">
        <f t="shared" si="17"/>
        <v>3.6840277777737356</v>
      </c>
      <c r="E6" s="187">
        <v>0.6</v>
      </c>
      <c r="F6" s="187">
        <v>0.25</v>
      </c>
      <c r="G6" s="193">
        <f t="shared" si="8"/>
        <v>7.5313807531362409E-2</v>
      </c>
      <c r="H6" s="189">
        <f t="shared" si="18"/>
        <v>7.9666666666686066</v>
      </c>
      <c r="I6" s="260">
        <f>Feedstock!$I$13</f>
        <v>163.33944306302214</v>
      </c>
      <c r="J6" s="260">
        <f>Feedstock!$I$10</f>
        <v>103.2148508229611</v>
      </c>
      <c r="K6" s="195">
        <f t="shared" si="19"/>
        <v>20.502858961880634</v>
      </c>
      <c r="L6" s="190">
        <f t="shared" si="20"/>
        <v>12.955839015431293</v>
      </c>
      <c r="M6" s="187">
        <v>4.8</v>
      </c>
      <c r="N6" s="187">
        <v>35</v>
      </c>
      <c r="O6" s="187">
        <v>2</v>
      </c>
      <c r="P6" s="187">
        <v>0</v>
      </c>
      <c r="Q6" s="187">
        <v>1</v>
      </c>
      <c r="R6" s="187">
        <v>6.08</v>
      </c>
      <c r="S6" s="296">
        <f t="shared" si="9"/>
        <v>-0.17808219178082194</v>
      </c>
      <c r="T6" s="195">
        <f t="shared" si="10"/>
        <v>31.668237511816091</v>
      </c>
      <c r="U6" s="200">
        <f t="shared" si="11"/>
        <v>6.1961172179923567</v>
      </c>
      <c r="V6" s="197">
        <v>15.72</v>
      </c>
      <c r="W6" s="224" t="s">
        <v>88</v>
      </c>
      <c r="X6" s="224" t="s">
        <v>88</v>
      </c>
      <c r="Y6" s="224">
        <v>130.80433668801464</v>
      </c>
      <c r="Z6" s="195">
        <v>60.710558096980783</v>
      </c>
      <c r="AA6" s="190">
        <f t="shared" si="12"/>
        <v>70.093778591033868</v>
      </c>
      <c r="AB6" s="203">
        <v>0</v>
      </c>
      <c r="AC6" s="203">
        <v>30.333523384007304</v>
      </c>
      <c r="AD6" s="203">
        <v>4.2899538830560449</v>
      </c>
      <c r="AE6" s="203">
        <v>0</v>
      </c>
      <c r="AF6" s="203">
        <v>4.4602390658090298</v>
      </c>
      <c r="AG6" s="203">
        <v>1.9742390694032819</v>
      </c>
      <c r="AH6" s="203">
        <v>0.52666796873551991</v>
      </c>
      <c r="AI6" s="203">
        <v>0.44913223386598466</v>
      </c>
      <c r="AJ6" s="203">
        <v>1.4566839525689856</v>
      </c>
      <c r="AK6" s="203">
        <v>0</v>
      </c>
      <c r="AL6" s="203">
        <v>0</v>
      </c>
      <c r="AM6" s="289">
        <v>94.412156745693324</v>
      </c>
      <c r="AN6" s="192">
        <v>0</v>
      </c>
      <c r="AO6" s="195">
        <v>100</v>
      </c>
      <c r="AP6" s="195">
        <v>0</v>
      </c>
      <c r="AQ6" s="221">
        <f t="shared" ref="AQ6:AQ24" si="29">AM6/E6/D6/1000</f>
        <v>4.2712380054648939E-2</v>
      </c>
      <c r="AR6" s="221">
        <f t="shared" si="21"/>
        <v>0</v>
      </c>
      <c r="AS6" s="221">
        <f t="shared" si="22"/>
        <v>4.2712380054648939E-2</v>
      </c>
      <c r="AT6" s="193">
        <f t="shared" si="23"/>
        <v>0</v>
      </c>
      <c r="AU6" s="198">
        <f>IF(AC6="NA","NA",AC6*'Read me'!$U$30)</f>
        <v>32.355758276274457</v>
      </c>
      <c r="AV6" s="199">
        <f>IF(AD6="NA","NA",AD6*'Read me'!$U$31)</f>
        <v>8.9529472342039202</v>
      </c>
      <c r="AW6" s="199">
        <f>IF(AE6="NA","NA",AE6*'Read me'!$U$21)</f>
        <v>0</v>
      </c>
      <c r="AX6" s="199">
        <f>IF(AF6="NA","NA",AF6*'Read me'!$U$22)</f>
        <v>4.7575883368629652</v>
      </c>
      <c r="AY6" s="199">
        <f>IF(AG6="NA","NA",AG6*'Read me'!$U$23)</f>
        <v>2.9880375104482106</v>
      </c>
      <c r="AZ6" s="199">
        <f>IF(AH6="NA","NA",AH6*'Read me'!$U$24)</f>
        <v>0.95757812497367267</v>
      </c>
      <c r="BA6" s="199">
        <f>IF(AI6="NA","NA",AI6*'Read me'!$U$25)</f>
        <v>0.91587749651102746</v>
      </c>
      <c r="BB6" s="199">
        <f>IF(AJ6="NA","NA",AJ6*'Read me'!$U$26)</f>
        <v>3.2147507918763822</v>
      </c>
      <c r="BC6" s="199">
        <f>IF(AK6="NA","NA",AK6*'Read me'!$U$27)</f>
        <v>0</v>
      </c>
      <c r="BD6" s="199">
        <f>IF(AL6="NA","NA",AL6*'Read me'!$U$28)</f>
        <v>0</v>
      </c>
      <c r="BE6" s="198">
        <f t="shared" si="13"/>
        <v>12.833832260672258</v>
      </c>
      <c r="BF6" s="199">
        <f t="shared" si="24"/>
        <v>8.7032039722848484</v>
      </c>
      <c r="BG6" s="199">
        <f t="shared" si="14"/>
        <v>4.1306282883874097</v>
      </c>
      <c r="BH6" s="199">
        <f t="shared" si="0"/>
        <v>54.142537771150636</v>
      </c>
      <c r="BI6" s="237">
        <f>IF(Y6="NA","NA",Feedstock!$I$13-Y6)</f>
        <v>32.535106375007501</v>
      </c>
      <c r="BJ6" s="199">
        <f t="shared" si="1"/>
        <v>76.661798916864001</v>
      </c>
      <c r="BK6" s="199">
        <f t="shared" si="15"/>
        <v>0.33147252589970277</v>
      </c>
      <c r="BL6" s="199">
        <f t="shared" si="25"/>
        <v>6.5680203258301475</v>
      </c>
      <c r="BM6" s="321">
        <f t="shared" ref="BM6:BM24" si="30">IF(AX6="NA","NA",AX6/$BE6)</f>
        <v>0.37070675697094974</v>
      </c>
      <c r="BN6" s="322">
        <f t="shared" ref="BN6:BN24" si="31">IF(AY6="NA","NA",AY6/$BE6)</f>
        <v>0.23282504007822308</v>
      </c>
      <c r="BO6" s="322">
        <f t="shared" ref="BO6:BO24" si="32">IF(AZ6="NA","NA",AZ6/$BE6)</f>
        <v>7.4613576484715019E-2</v>
      </c>
      <c r="BP6" s="322">
        <f t="shared" ref="BP6:BP24" si="33">IF(BA6="NA","NA",BA6/$BE6)</f>
        <v>7.1364303187725492E-2</v>
      </c>
      <c r="BQ6" s="322">
        <f t="shared" ref="BQ6:BQ24" si="34">IF(BB6="NA","NA",BB6/$BE6)</f>
        <v>0.25049032327838672</v>
      </c>
      <c r="BR6" s="322">
        <f t="shared" ref="BR6:BR24" si="35">IF(BF6="NA","NA",IF($BE6="NA","NA",BF6/$BE6))</f>
        <v>0.67814537353388782</v>
      </c>
      <c r="BS6" s="322">
        <f t="shared" ref="BS6:BS24" si="36">IF(BG6="NA","NA",IF($BE6="NA","NA",BG6/$BE6))</f>
        <v>0.32185462646611218</v>
      </c>
      <c r="BT6" s="198">
        <f t="shared" ref="BT6:CF13" si="37">IF(AU6="NA","NA",AU6/$H5)</f>
        <v>3.6594637070284595</v>
      </c>
      <c r="BU6" s="199">
        <f t="shared" si="37"/>
        <v>1.0125859265840238</v>
      </c>
      <c r="BV6" s="199">
        <f t="shared" si="37"/>
        <v>0</v>
      </c>
      <c r="BW6" s="199">
        <f t="shared" si="37"/>
        <v>0.53808727655436595</v>
      </c>
      <c r="BX6" s="199">
        <f t="shared" si="37"/>
        <v>0.33794957705389139</v>
      </c>
      <c r="BY6" s="199">
        <f t="shared" si="37"/>
        <v>0.10830289820637777</v>
      </c>
      <c r="BZ6" s="199">
        <f t="shared" si="37"/>
        <v>0.10358652175442404</v>
      </c>
      <c r="CA6" s="199">
        <f t="shared" si="37"/>
        <v>0.363591041494429</v>
      </c>
      <c r="CB6" s="199">
        <f t="shared" si="37"/>
        <v>0</v>
      </c>
      <c r="CC6" s="199">
        <f t="shared" si="37"/>
        <v>0</v>
      </c>
      <c r="CD6" s="199">
        <f t="shared" si="37"/>
        <v>1.4515173150634881</v>
      </c>
      <c r="CE6" s="199">
        <f t="shared" si="37"/>
        <v>0.98433975181463507</v>
      </c>
      <c r="CF6" s="199">
        <f t="shared" si="37"/>
        <v>0.46717756324885307</v>
      </c>
      <c r="CG6" s="199">
        <f t="shared" ref="CG6:CG24" si="38">IF(BH6="NA","NA",BH6/$H5)</f>
        <v>6.1235669486759718</v>
      </c>
      <c r="CH6" s="198">
        <f>Feedstock!$I$19/LHHO!$H5</f>
        <v>2.614922741290187</v>
      </c>
      <c r="CI6" s="199">
        <f>Feedstock!$I$17/LHHO!$H5</f>
        <v>1.1452685212620826</v>
      </c>
      <c r="CJ6" s="199">
        <v>0</v>
      </c>
      <c r="CK6" s="199">
        <f>Feedstock!$I$21/LHHO!$H5</f>
        <v>0.31083606933570124</v>
      </c>
      <c r="CL6" s="199">
        <f>Feedstock!$I$23/LHHO!$H5</f>
        <v>0.11150949281017278</v>
      </c>
      <c r="CM6" s="199">
        <f>Feedstock!$I$25/LHHO!$H5</f>
        <v>0</v>
      </c>
      <c r="CN6" s="199">
        <v>0</v>
      </c>
      <c r="CO6" s="199">
        <v>0</v>
      </c>
      <c r="CP6" s="199">
        <v>0</v>
      </c>
      <c r="CQ6" s="199">
        <v>0</v>
      </c>
      <c r="CR6" s="198">
        <f>Feedstock!$I$26/LHHO!$H5</f>
        <v>0.42234556214587399</v>
      </c>
      <c r="CS6" s="199">
        <f>Feedstock!$I$27/LHHO!$H5</f>
        <v>0.42234556214587399</v>
      </c>
      <c r="CT6" s="199">
        <f>Feedstock!$I$28/LHHO!$H5</f>
        <v>0</v>
      </c>
      <c r="CU6" s="198">
        <f t="shared" ref="CU6:CU24" si="39">BT6-CH6</f>
        <v>1.0445409657382725</v>
      </c>
      <c r="CV6" s="199">
        <f t="shared" ref="CV6:CV24" si="40">BU6-CI6</f>
        <v>-0.13268259467805876</v>
      </c>
      <c r="CW6" s="199">
        <f t="shared" ref="CW6:CW24" si="41">BV6-CJ6</f>
        <v>0</v>
      </c>
      <c r="CX6" s="199">
        <f t="shared" ref="CX6:CX24" si="42">BW6-CK6</f>
        <v>0.22725120721866471</v>
      </c>
      <c r="CY6" s="199">
        <f t="shared" ref="CY6:CY24" si="43">BX6-CL6</f>
        <v>0.22644008424371861</v>
      </c>
      <c r="CZ6" s="199">
        <f t="shared" ref="CZ6:CZ24" si="44">BY6-CM6</f>
        <v>0.10830289820637777</v>
      </c>
      <c r="DA6" s="199">
        <f t="shared" ref="DA6:DA24" si="45">BZ6-CN6</f>
        <v>0.10358652175442404</v>
      </c>
      <c r="DB6" s="199">
        <f t="shared" ref="DB6:DB24" si="46">CA6-CO6</f>
        <v>0.363591041494429</v>
      </c>
      <c r="DC6" s="199">
        <f t="shared" ref="DC6:DC24" si="47">CB6-CP6</f>
        <v>0</v>
      </c>
      <c r="DD6" s="199">
        <f t="shared" ref="DD6:DD24" si="48">CC6-CQ6</f>
        <v>0</v>
      </c>
      <c r="DE6" s="198">
        <f t="shared" ref="DE6:DE24" si="49">CD6-CR6</f>
        <v>1.0291717529176141</v>
      </c>
      <c r="DF6" s="199">
        <f t="shared" ref="DF6:DF24" si="50">CE6-CS6</f>
        <v>0.56199418966876102</v>
      </c>
      <c r="DG6" s="200">
        <f t="shared" ref="DG6:DG24" si="51">CF6-CT6</f>
        <v>0.46717756324885307</v>
      </c>
      <c r="DH6" s="296">
        <f t="shared" ref="DH6:DH24" si="52">CU6/$K5</f>
        <v>5.6541658680459558E-2</v>
      </c>
      <c r="DI6" s="201">
        <f t="shared" si="28"/>
        <v>-7.1821922042302512E-3</v>
      </c>
      <c r="DJ6" s="201">
        <f t="shared" si="28"/>
        <v>0</v>
      </c>
      <c r="DK6" s="201">
        <f t="shared" si="28"/>
        <v>1.2301250611265833E-2</v>
      </c>
      <c r="DL6" s="201">
        <f t="shared" si="28"/>
        <v>1.2257344015065591E-2</v>
      </c>
      <c r="DM6" s="201">
        <f t="shared" si="28"/>
        <v>5.8625039183230528E-3</v>
      </c>
      <c r="DN6" s="201">
        <f t="shared" si="28"/>
        <v>5.6072034980408827E-3</v>
      </c>
      <c r="DO6" s="201">
        <f t="shared" si="28"/>
        <v>1.9681411492483272E-2</v>
      </c>
      <c r="DP6" s="201">
        <f t="shared" si="28"/>
        <v>0</v>
      </c>
      <c r="DQ6" s="201">
        <f t="shared" si="28"/>
        <v>0</v>
      </c>
      <c r="DR6" s="296">
        <f t="shared" si="28"/>
        <v>5.5709713535178632E-2</v>
      </c>
      <c r="DS6" s="201">
        <f t="shared" si="28"/>
        <v>3.0421098544654471E-2</v>
      </c>
      <c r="DT6" s="201">
        <f t="shared" si="28"/>
        <v>2.5288614990524157E-2</v>
      </c>
      <c r="DU6" s="201">
        <f t="shared" si="16"/>
        <v>0.10506918001140793</v>
      </c>
      <c r="DV6" s="247">
        <f>Feedstock!$I$8/LHHO!H6</f>
        <v>14.136813969712859</v>
      </c>
      <c r="DW6" s="221" t="str">
        <f t="shared" si="4"/>
        <v>NA</v>
      </c>
      <c r="DX6" s="337" t="str">
        <f t="shared" si="5"/>
        <v>NA</v>
      </c>
      <c r="DY6" s="201" t="str">
        <f t="shared" si="6"/>
        <v>NA</v>
      </c>
      <c r="DZ6" s="307" t="str">
        <f t="shared" si="7"/>
        <v>NA</v>
      </c>
    </row>
    <row r="7" spans="1:130" s="261" customFormat="1">
      <c r="A7" s="158" t="s">
        <v>244</v>
      </c>
      <c r="B7" s="157">
        <v>1</v>
      </c>
      <c r="C7" s="66">
        <v>10.274305555554747</v>
      </c>
      <c r="D7" s="64">
        <f t="shared" si="17"/>
        <v>3.3194444444452529</v>
      </c>
      <c r="E7" s="158">
        <v>0.6</v>
      </c>
      <c r="F7" s="158">
        <v>0.25</v>
      </c>
      <c r="G7" s="65">
        <f t="shared" si="8"/>
        <v>6.8117313150395722E-2</v>
      </c>
      <c r="H7" s="63">
        <f t="shared" si="18"/>
        <v>8.8083333333372131</v>
      </c>
      <c r="I7" s="77">
        <f>Feedstock!$I$13</f>
        <v>163.33944306302214</v>
      </c>
      <c r="J7" s="77">
        <f>Feedstock!$I$10</f>
        <v>103.2148508229611</v>
      </c>
      <c r="K7" s="66">
        <f t="shared" si="19"/>
        <v>18.543739988225187</v>
      </c>
      <c r="L7" s="64">
        <f t="shared" si="20"/>
        <v>11.717863858798369</v>
      </c>
      <c r="M7" s="158">
        <v>4.8899999999999997</v>
      </c>
      <c r="N7" s="158">
        <v>40</v>
      </c>
      <c r="O7" s="158">
        <v>2</v>
      </c>
      <c r="P7" s="158">
        <v>0</v>
      </c>
      <c r="Q7" s="158">
        <v>1</v>
      </c>
      <c r="R7" s="158">
        <v>5.93</v>
      </c>
      <c r="S7" s="159">
        <f t="shared" si="9"/>
        <v>-0.19572368421052638</v>
      </c>
      <c r="T7" s="66">
        <f t="shared" si="10"/>
        <v>40.167364016726616</v>
      </c>
      <c r="U7" s="71">
        <f t="shared" si="11"/>
        <v>6.7814358686025962</v>
      </c>
      <c r="V7" s="70">
        <v>18.03</v>
      </c>
      <c r="W7" s="78">
        <v>83.427696763210903</v>
      </c>
      <c r="X7" s="78">
        <v>51.967672660239678</v>
      </c>
      <c r="Y7" s="78" t="s">
        <v>88</v>
      </c>
      <c r="Z7" s="66" t="s">
        <v>88</v>
      </c>
      <c r="AA7" s="64" t="str">
        <f t="shared" si="12"/>
        <v>NA</v>
      </c>
      <c r="AB7" s="69">
        <v>0</v>
      </c>
      <c r="AC7" s="69">
        <v>34.058137526875051</v>
      </c>
      <c r="AD7" s="69">
        <v>4.4033851586449737</v>
      </c>
      <c r="AE7" s="69">
        <v>0</v>
      </c>
      <c r="AF7" s="69">
        <v>4.7262708615688132</v>
      </c>
      <c r="AG7" s="69">
        <v>1.7949554623100368</v>
      </c>
      <c r="AH7" s="69">
        <v>0.31032169134714843</v>
      </c>
      <c r="AI7" s="69">
        <v>0.25531221014922262</v>
      </c>
      <c r="AJ7" s="69">
        <v>0.84689273955449351</v>
      </c>
      <c r="AK7" s="69">
        <v>0</v>
      </c>
      <c r="AL7" s="69">
        <v>6.0160568166648998E-2</v>
      </c>
      <c r="AM7" s="290">
        <v>184.10370565410201</v>
      </c>
      <c r="AN7" s="157">
        <v>0</v>
      </c>
      <c r="AO7" s="66">
        <v>96.690412384314229</v>
      </c>
      <c r="AP7" s="66">
        <v>3.3095876156857686</v>
      </c>
      <c r="AQ7" s="75">
        <f t="shared" si="29"/>
        <v>9.2437007022957582E-2</v>
      </c>
      <c r="AR7" s="75">
        <f t="shared" si="21"/>
        <v>0</v>
      </c>
      <c r="AS7" s="75">
        <f t="shared" si="22"/>
        <v>8.9377723286215183E-2</v>
      </c>
      <c r="AT7" s="65">
        <f t="shared" si="23"/>
        <v>3.0592837367423879E-3</v>
      </c>
      <c r="AU7" s="76">
        <f>IF(AC7="NA","NA",AC7*'Read me'!$U$30)</f>
        <v>36.328680028666717</v>
      </c>
      <c r="AV7" s="50">
        <f>IF(AD7="NA","NA",AD7*'Read me'!$U$31)</f>
        <v>9.1896733745634229</v>
      </c>
      <c r="AW7" s="50">
        <f>IF(AE7="NA","NA",AE7*'Read me'!$U$21)</f>
        <v>0</v>
      </c>
      <c r="AX7" s="50">
        <f>IF(AF7="NA","NA",AF7*'Read me'!$U$22)</f>
        <v>5.0413555856734007</v>
      </c>
      <c r="AY7" s="50">
        <f>IF(AG7="NA","NA",AG7*'Read me'!$U$23)</f>
        <v>2.716689348361137</v>
      </c>
      <c r="AZ7" s="50">
        <f>IF(AH7="NA","NA",AH7*'Read me'!$U$24)</f>
        <v>0.5642212569948154</v>
      </c>
      <c r="BA7" s="50">
        <f>IF(AI7="NA","NA",AI7*'Read me'!$U$25)</f>
        <v>0.52063666383370888</v>
      </c>
      <c r="BB7" s="50">
        <f>IF(AJ7="NA","NA",AJ7*'Read me'!$U$26)</f>
        <v>1.8690046666030202</v>
      </c>
      <c r="BC7" s="50">
        <f>IF(AK7="NA","NA",AK7*'Read me'!$U$27)</f>
        <v>0</v>
      </c>
      <c r="BD7" s="50">
        <f>IF(AL7="NA","NA",AL7*'Read me'!$U$28)</f>
        <v>0.14705916662958643</v>
      </c>
      <c r="BE7" s="76">
        <f t="shared" si="13"/>
        <v>10.85896668809567</v>
      </c>
      <c r="BF7" s="50">
        <f t="shared" si="24"/>
        <v>8.3222661910293532</v>
      </c>
      <c r="BG7" s="50">
        <f t="shared" si="14"/>
        <v>2.5367004970663158</v>
      </c>
      <c r="BH7" s="50">
        <f t="shared" si="0"/>
        <v>56.377320091325799</v>
      </c>
      <c r="BI7" s="238" t="str">
        <f>IF(Y7="NA","NA",Feedstock!$I$13-Y7)</f>
        <v>NA</v>
      </c>
      <c r="BJ7" s="50" t="str">
        <f t="shared" si="1"/>
        <v>NA</v>
      </c>
      <c r="BK7" s="50">
        <f t="shared" si="15"/>
        <v>0.34515435484602108</v>
      </c>
      <c r="BL7" s="50" t="str">
        <f t="shared" si="25"/>
        <v>NA</v>
      </c>
      <c r="BM7" s="323">
        <f t="shared" si="30"/>
        <v>0.46425739487718237</v>
      </c>
      <c r="BN7" s="324">
        <f t="shared" si="31"/>
        <v>0.25017936111171191</v>
      </c>
      <c r="BO7" s="324">
        <f t="shared" si="32"/>
        <v>5.1959019048594443E-2</v>
      </c>
      <c r="BP7" s="324">
        <f t="shared" si="33"/>
        <v>4.7945322864326109E-2</v>
      </c>
      <c r="BQ7" s="324">
        <f t="shared" si="34"/>
        <v>0.17211625381003784</v>
      </c>
      <c r="BR7" s="324">
        <f t="shared" si="35"/>
        <v>0.76639577503748879</v>
      </c>
      <c r="BS7" s="324">
        <f t="shared" si="36"/>
        <v>0.23360422496251118</v>
      </c>
      <c r="BT7" s="76">
        <f t="shared" si="37"/>
        <v>4.5600853592457575</v>
      </c>
      <c r="BU7" s="50">
        <f t="shared" si="37"/>
        <v>1.1535154863465922</v>
      </c>
      <c r="BV7" s="50">
        <f t="shared" si="37"/>
        <v>0</v>
      </c>
      <c r="BW7" s="50">
        <f t="shared" si="37"/>
        <v>0.63280614046094219</v>
      </c>
      <c r="BX7" s="50">
        <f t="shared" si="37"/>
        <v>0.34100703117495507</v>
      </c>
      <c r="BY7" s="50">
        <f t="shared" si="37"/>
        <v>7.0822751924018157E-2</v>
      </c>
      <c r="BZ7" s="50">
        <f t="shared" si="37"/>
        <v>6.5351882489570981E-2</v>
      </c>
      <c r="CA7" s="50">
        <f t="shared" si="37"/>
        <v>0.23460309622626341</v>
      </c>
      <c r="CB7" s="50">
        <f t="shared" si="37"/>
        <v>0</v>
      </c>
      <c r="CC7" s="50">
        <f t="shared" si="37"/>
        <v>1.8459309618772044E-2</v>
      </c>
      <c r="CD7" s="50">
        <f t="shared" si="37"/>
        <v>1.363050211894522</v>
      </c>
      <c r="CE7" s="50">
        <f t="shared" si="37"/>
        <v>1.0446359235599154</v>
      </c>
      <c r="CF7" s="50">
        <f t="shared" si="37"/>
        <v>0.31841428833460644</v>
      </c>
      <c r="CG7" s="50">
        <f t="shared" si="38"/>
        <v>7.0766510574868713</v>
      </c>
      <c r="CH7" s="76">
        <f>Feedstock!$I$19/LHHO!$H6</f>
        <v>2.9021265988547786</v>
      </c>
      <c r="CI7" s="50">
        <f>Feedstock!$I$17/LHHO!$H6</f>
        <v>1.2710563818592471</v>
      </c>
      <c r="CJ7" s="50">
        <v>0</v>
      </c>
      <c r="CK7" s="50">
        <f>Feedstock!$I$21/LHHO!$H6</f>
        <v>0.34497601418905527</v>
      </c>
      <c r="CL7" s="50">
        <f>Feedstock!$I$23/LHHO!$H6</f>
        <v>0.12375687434250489</v>
      </c>
      <c r="CM7" s="50">
        <f>Feedstock!$I$25/LHHO!$H6</f>
        <v>0</v>
      </c>
      <c r="CN7" s="50">
        <v>0</v>
      </c>
      <c r="CO7" s="50">
        <v>0</v>
      </c>
      <c r="CP7" s="50">
        <v>0</v>
      </c>
      <c r="CQ7" s="50">
        <v>0</v>
      </c>
      <c r="CR7" s="76">
        <f>Feedstock!$I$26/LHHO!$H6</f>
        <v>0.46873288853156014</v>
      </c>
      <c r="CS7" s="50">
        <f>Feedstock!$I$27/LHHO!$H6</f>
        <v>0.46873288853156014</v>
      </c>
      <c r="CT7" s="50">
        <f>Feedstock!$I$28/LHHO!$H6</f>
        <v>0</v>
      </c>
      <c r="CU7" s="76">
        <f t="shared" si="39"/>
        <v>1.6579587603909789</v>
      </c>
      <c r="CV7" s="50">
        <f t="shared" si="40"/>
        <v>-0.1175408955126549</v>
      </c>
      <c r="CW7" s="50">
        <f t="shared" si="41"/>
        <v>0</v>
      </c>
      <c r="CX7" s="50">
        <f t="shared" si="42"/>
        <v>0.28783012627188692</v>
      </c>
      <c r="CY7" s="50">
        <f t="shared" si="43"/>
        <v>0.21725015683245019</v>
      </c>
      <c r="CZ7" s="50">
        <f t="shared" si="44"/>
        <v>7.0822751924018157E-2</v>
      </c>
      <c r="DA7" s="50">
        <f t="shared" si="45"/>
        <v>6.5351882489570981E-2</v>
      </c>
      <c r="DB7" s="50">
        <f t="shared" si="46"/>
        <v>0.23460309622626341</v>
      </c>
      <c r="DC7" s="50">
        <f t="shared" si="47"/>
        <v>0</v>
      </c>
      <c r="DD7" s="50">
        <f t="shared" si="48"/>
        <v>1.8459309618772044E-2</v>
      </c>
      <c r="DE7" s="76">
        <f t="shared" si="49"/>
        <v>0.89431732336296188</v>
      </c>
      <c r="DF7" s="50">
        <f t="shared" si="50"/>
        <v>0.57590303502835527</v>
      </c>
      <c r="DG7" s="71">
        <f t="shared" si="51"/>
        <v>0.31841428833460644</v>
      </c>
      <c r="DH7" s="159">
        <f t="shared" si="52"/>
        <v>8.0864759567116584E-2</v>
      </c>
      <c r="DI7" s="160">
        <f t="shared" si="28"/>
        <v>-5.7329027006033408E-3</v>
      </c>
      <c r="DJ7" s="160">
        <f t="shared" si="28"/>
        <v>0</v>
      </c>
      <c r="DK7" s="160">
        <f t="shared" si="28"/>
        <v>1.4038536128401752E-2</v>
      </c>
      <c r="DL7" s="160">
        <f t="shared" si="28"/>
        <v>1.05960908786607E-2</v>
      </c>
      <c r="DM7" s="160">
        <f t="shared" si="28"/>
        <v>3.4542866463498274E-3</v>
      </c>
      <c r="DN7" s="160">
        <f t="shared" si="28"/>
        <v>3.1874521797703743E-3</v>
      </c>
      <c r="DO7" s="160">
        <f t="shared" si="28"/>
        <v>1.1442457691507445E-2</v>
      </c>
      <c r="DP7" s="160">
        <f t="shared" si="28"/>
        <v>0</v>
      </c>
      <c r="DQ7" s="160">
        <f t="shared" si="28"/>
        <v>9.0032856652294188E-4</v>
      </c>
      <c r="DR7" s="159">
        <f t="shared" si="28"/>
        <v>4.3619152091213052E-2</v>
      </c>
      <c r="DS7" s="160">
        <f t="shared" si="28"/>
        <v>2.8088913653412279E-2</v>
      </c>
      <c r="DT7" s="160">
        <f t="shared" si="28"/>
        <v>1.5530238437800763E-2</v>
      </c>
      <c r="DU7" s="160">
        <f t="shared" si="16"/>
        <v>0.11875100895772628</v>
      </c>
      <c r="DV7" s="248">
        <f>Feedstock!$I$8/LHHO!H7</f>
        <v>12.78599257809161</v>
      </c>
      <c r="DW7" s="75">
        <f t="shared" si="4"/>
        <v>10.472095828015554</v>
      </c>
      <c r="DX7" s="333">
        <f t="shared" si="5"/>
        <v>6.5231388276435593</v>
      </c>
      <c r="DY7" s="160">
        <f>IF(DV6="NA","NA",IF(DW7="NA","NA",(DV6-DW7)/DV6))</f>
        <v>0.25923225343056144</v>
      </c>
      <c r="DZ7" s="161">
        <f t="shared" si="7"/>
        <v>0.49650973434649398</v>
      </c>
    </row>
    <row r="8" spans="1:130" s="261" customFormat="1">
      <c r="A8" s="158"/>
      <c r="B8" s="157">
        <v>1</v>
      </c>
      <c r="C8" s="66">
        <v>13.944444444445253</v>
      </c>
      <c r="D8" s="64">
        <f>C8-C7</f>
        <v>3.6701388888905058</v>
      </c>
      <c r="E8" s="158">
        <v>0.6</v>
      </c>
      <c r="F8" s="158">
        <v>0.25</v>
      </c>
      <c r="G8" s="65">
        <f t="shared" si="8"/>
        <v>7.5156576200381006E-2</v>
      </c>
      <c r="H8" s="63">
        <f t="shared" si="18"/>
        <v>7.983333333337213</v>
      </c>
      <c r="I8" s="77">
        <f>Feedstock!$I$13</f>
        <v>163.33944306302214</v>
      </c>
      <c r="J8" s="77">
        <f>Feedstock!$I$10</f>
        <v>103.2148508229611</v>
      </c>
      <c r="K8" s="66">
        <f t="shared" si="19"/>
        <v>20.460055498489702</v>
      </c>
      <c r="L8" s="64">
        <f t="shared" si="20"/>
        <v>12.92879133481139</v>
      </c>
      <c r="M8" s="158">
        <v>5.17</v>
      </c>
      <c r="N8" s="158">
        <v>30</v>
      </c>
      <c r="O8" s="158">
        <v>2</v>
      </c>
      <c r="P8" s="158">
        <v>0</v>
      </c>
      <c r="Q8" s="158">
        <v>1</v>
      </c>
      <c r="R8" s="158">
        <v>5.9</v>
      </c>
      <c r="S8" s="159">
        <f t="shared" si="9"/>
        <v>-0.12816188870151768</v>
      </c>
      <c r="T8" s="66">
        <f t="shared" si="10"/>
        <v>27.246925260158292</v>
      </c>
      <c r="U8" s="71">
        <f t="shared" si="11"/>
        <v>4.4982051813254715</v>
      </c>
      <c r="V8" s="70">
        <v>16.72</v>
      </c>
      <c r="W8" s="78">
        <v>88.013900161545109</v>
      </c>
      <c r="X8" s="78">
        <v>52.331247312322198</v>
      </c>
      <c r="Y8" s="78">
        <v>131.86253998118531</v>
      </c>
      <c r="Z8" s="66">
        <v>63.787469426152391</v>
      </c>
      <c r="AA8" s="64">
        <f t="shared" si="12"/>
        <v>68.075070555032909</v>
      </c>
      <c r="AB8" s="69">
        <v>0</v>
      </c>
      <c r="AC8" s="69">
        <v>36.342097644256967</v>
      </c>
      <c r="AD8" s="69">
        <v>4.4861562556105312</v>
      </c>
      <c r="AE8" s="69">
        <v>0</v>
      </c>
      <c r="AF8" s="69">
        <v>6.2764903564950387</v>
      </c>
      <c r="AG8" s="69">
        <v>3.5332637434203082</v>
      </c>
      <c r="AH8" s="69">
        <v>0.2756825223885026</v>
      </c>
      <c r="AI8" s="69">
        <v>0.19545801070888136</v>
      </c>
      <c r="AJ8" s="69">
        <v>0.60799307881959075</v>
      </c>
      <c r="AK8" s="69">
        <v>6.3481004300135702E-2</v>
      </c>
      <c r="AL8" s="69">
        <v>6.4266715395258578E-2</v>
      </c>
      <c r="AM8" s="290">
        <v>604.23780317243722</v>
      </c>
      <c r="AN8" s="157">
        <v>0</v>
      </c>
      <c r="AO8" s="66">
        <v>99.571732338342699</v>
      </c>
      <c r="AP8" s="66">
        <v>0.42826766165729618</v>
      </c>
      <c r="AQ8" s="75">
        <f t="shared" si="29"/>
        <v>0.27439370437336053</v>
      </c>
      <c r="AR8" s="75">
        <f t="shared" si="21"/>
        <v>0</v>
      </c>
      <c r="AS8" s="75">
        <f t="shared" si="22"/>
        <v>0.27321856487190588</v>
      </c>
      <c r="AT8" s="65">
        <f t="shared" si="23"/>
        <v>1.1751395014546252E-3</v>
      </c>
      <c r="AU8" s="76">
        <f>IF(AC8="NA","NA",AC8*'Read me'!$U$30)</f>
        <v>38.764904153874099</v>
      </c>
      <c r="AV8" s="50">
        <f>IF(AD8="NA","NA",AD8*'Read me'!$U$31)</f>
        <v>9.3624130551871954</v>
      </c>
      <c r="AW8" s="50">
        <f>IF(AE8="NA","NA",AE8*'Read me'!$U$21)</f>
        <v>0</v>
      </c>
      <c r="AX8" s="50">
        <f>IF(AF8="NA","NA",AF8*'Read me'!$U$22)</f>
        <v>6.6949230469280412</v>
      </c>
      <c r="AY8" s="50">
        <f>IF(AG8="NA","NA",AG8*'Read me'!$U$23)</f>
        <v>5.3476424224739807</v>
      </c>
      <c r="AZ8" s="50">
        <f>IF(AH8="NA","NA",AH8*'Read me'!$U$24)</f>
        <v>0.50124094979727751</v>
      </c>
      <c r="BA8" s="50">
        <f>IF(AI8="NA","NA",AI8*'Read me'!$U$25)</f>
        <v>0.39858104144556195</v>
      </c>
      <c r="BB8" s="50">
        <f>IF(AJ8="NA","NA",AJ8*'Read me'!$U$26)</f>
        <v>1.3417778291190967</v>
      </c>
      <c r="BC8" s="50">
        <f>IF(AK8="NA","NA",AK8*'Read me'!$U$27)</f>
        <v>0.14844788697877889</v>
      </c>
      <c r="BD8" s="50">
        <f>IF(AL8="NA","NA",AL8*'Read me'!$U$28)</f>
        <v>0.15709641541063207</v>
      </c>
      <c r="BE8" s="76">
        <f t="shared" si="13"/>
        <v>14.589709592153369</v>
      </c>
      <c r="BF8" s="50">
        <f t="shared" si="24"/>
        <v>12.543806419199299</v>
      </c>
      <c r="BG8" s="50">
        <f t="shared" si="14"/>
        <v>2.0459031729540698</v>
      </c>
      <c r="BH8" s="50">
        <f t="shared" si="0"/>
        <v>62.717026801214665</v>
      </c>
      <c r="BI8" s="238">
        <f>IF(Y8="NA","NA",Feedstock!$I$13-Y8)</f>
        <v>31.476903081836838</v>
      </c>
      <c r="BJ8" s="50">
        <f t="shared" si="1"/>
        <v>69.145513179970635</v>
      </c>
      <c r="BK8" s="50">
        <f t="shared" si="15"/>
        <v>0.38396743386112941</v>
      </c>
      <c r="BL8" s="50">
        <f t="shared" si="25"/>
        <v>1.0704426249377264</v>
      </c>
      <c r="BM8" s="323">
        <f t="shared" si="30"/>
        <v>0.45887980186587823</v>
      </c>
      <c r="BN8" s="324">
        <f t="shared" si="31"/>
        <v>0.36653522050569448</v>
      </c>
      <c r="BO8" s="324">
        <f t="shared" si="32"/>
        <v>3.4355786633810358E-2</v>
      </c>
      <c r="BP8" s="324">
        <f t="shared" si="33"/>
        <v>2.7319326606742508E-2</v>
      </c>
      <c r="BQ8" s="324">
        <f t="shared" si="34"/>
        <v>9.196741173249473E-2</v>
      </c>
      <c r="BR8" s="324">
        <f t="shared" si="35"/>
        <v>0.85977080900538305</v>
      </c>
      <c r="BS8" s="324">
        <f t="shared" si="36"/>
        <v>0.14022919099461695</v>
      </c>
      <c r="BT8" s="76">
        <f t="shared" si="37"/>
        <v>4.4009351924908637</v>
      </c>
      <c r="BU8" s="50">
        <f t="shared" si="37"/>
        <v>1.0629040365392324</v>
      </c>
      <c r="BV8" s="50">
        <f t="shared" si="37"/>
        <v>0</v>
      </c>
      <c r="BW8" s="50">
        <f t="shared" si="37"/>
        <v>0.76006694950899822</v>
      </c>
      <c r="BX8" s="50">
        <f t="shared" si="37"/>
        <v>0.60711172251333489</v>
      </c>
      <c r="BY8" s="50">
        <f t="shared" si="37"/>
        <v>5.6905311235238232E-2</v>
      </c>
      <c r="BZ8" s="50">
        <f t="shared" si="37"/>
        <v>4.5250449359930334E-2</v>
      </c>
      <c r="CA8" s="50">
        <f t="shared" si="37"/>
        <v>0.15233050094060613</v>
      </c>
      <c r="CB8" s="50">
        <f t="shared" si="37"/>
        <v>1.6853118673080057E-2</v>
      </c>
      <c r="CC8" s="50">
        <f t="shared" si="37"/>
        <v>1.7834976205551131E-2</v>
      </c>
      <c r="CD8" s="50">
        <f t="shared" si="37"/>
        <v>1.6563530284367389</v>
      </c>
      <c r="CE8" s="50">
        <f t="shared" si="37"/>
        <v>1.4240839832575714</v>
      </c>
      <c r="CF8" s="50">
        <f t="shared" si="37"/>
        <v>0.23226904517916769</v>
      </c>
      <c r="CG8" s="50">
        <f t="shared" si="38"/>
        <v>7.1201922574668348</v>
      </c>
      <c r="CH8" s="76">
        <f>Feedstock!$I$19/LHHO!$H7</f>
        <v>2.6248183807990748</v>
      </c>
      <c r="CI8" s="50">
        <f>Feedstock!$I$17/LHHO!$H7</f>
        <v>1.1496025553994333</v>
      </c>
      <c r="CJ8" s="50">
        <v>0</v>
      </c>
      <c r="CK8" s="50">
        <f>Feedstock!$I$21/LHHO!$H7</f>
        <v>0.31201236477263183</v>
      </c>
      <c r="CL8" s="50">
        <f>Feedstock!$I$23/LHHO!$H7</f>
        <v>0.11193147764561151</v>
      </c>
      <c r="CM8" s="50">
        <f>Feedstock!$I$25/LHHO!$H7</f>
        <v>0</v>
      </c>
      <c r="CN8" s="50">
        <v>0</v>
      </c>
      <c r="CO8" s="50">
        <v>0</v>
      </c>
      <c r="CP8" s="50">
        <v>0</v>
      </c>
      <c r="CQ8" s="50">
        <v>0</v>
      </c>
      <c r="CR8" s="76">
        <f>Feedstock!$I$26/LHHO!$H7</f>
        <v>0.42394384241824334</v>
      </c>
      <c r="CS8" s="50">
        <f>Feedstock!$I$27/LHHO!$H7</f>
        <v>0.42394384241824334</v>
      </c>
      <c r="CT8" s="50">
        <f>Feedstock!$I$28/LHHO!$H7</f>
        <v>0</v>
      </c>
      <c r="CU8" s="76">
        <f t="shared" si="39"/>
        <v>1.7761168116917889</v>
      </c>
      <c r="CV8" s="50">
        <f t="shared" si="40"/>
        <v>-8.6698518860200968E-2</v>
      </c>
      <c r="CW8" s="50">
        <f t="shared" si="41"/>
        <v>0</v>
      </c>
      <c r="CX8" s="50">
        <f t="shared" si="42"/>
        <v>0.44805458473636639</v>
      </c>
      <c r="CY8" s="50">
        <f t="shared" si="43"/>
        <v>0.49518024486772338</v>
      </c>
      <c r="CZ8" s="50">
        <f t="shared" si="44"/>
        <v>5.6905311235238232E-2</v>
      </c>
      <c r="DA8" s="50">
        <f t="shared" si="45"/>
        <v>4.5250449359930334E-2</v>
      </c>
      <c r="DB8" s="50">
        <f t="shared" si="46"/>
        <v>0.15233050094060613</v>
      </c>
      <c r="DC8" s="50">
        <f t="shared" si="47"/>
        <v>1.6853118673080057E-2</v>
      </c>
      <c r="DD8" s="50">
        <f t="shared" si="48"/>
        <v>1.7834976205551131E-2</v>
      </c>
      <c r="DE8" s="76">
        <f t="shared" si="49"/>
        <v>1.2324091860184956</v>
      </c>
      <c r="DF8" s="50">
        <f t="shared" si="50"/>
        <v>1.000140140839328</v>
      </c>
      <c r="DG8" s="71">
        <f t="shared" si="51"/>
        <v>0.23226904517916769</v>
      </c>
      <c r="DH8" s="159">
        <f t="shared" si="52"/>
        <v>9.5779859554738084E-2</v>
      </c>
      <c r="DI8" s="160">
        <f t="shared" si="28"/>
        <v>-4.6753523784982083E-3</v>
      </c>
      <c r="DJ8" s="160">
        <f t="shared" si="28"/>
        <v>0</v>
      </c>
      <c r="DK8" s="160">
        <f t="shared" si="28"/>
        <v>2.4162039859320174E-2</v>
      </c>
      <c r="DL8" s="160">
        <f t="shared" si="28"/>
        <v>2.6703364325759017E-2</v>
      </c>
      <c r="DM8" s="160">
        <f t="shared" si="28"/>
        <v>3.0687073519889562E-3</v>
      </c>
      <c r="DN8" s="160">
        <f t="shared" si="28"/>
        <v>2.4402008110911413E-3</v>
      </c>
      <c r="DO8" s="160">
        <f t="shared" si="28"/>
        <v>8.2146590190183971E-3</v>
      </c>
      <c r="DP8" s="160">
        <f t="shared" si="28"/>
        <v>9.0883061797573559E-4</v>
      </c>
      <c r="DQ8" s="160">
        <f t="shared" si="28"/>
        <v>9.6177881144126785E-4</v>
      </c>
      <c r="DR8" s="159">
        <f t="shared" si="28"/>
        <v>6.6459580796594683E-2</v>
      </c>
      <c r="DS8" s="160">
        <f t="shared" si="28"/>
        <v>5.3934111537068147E-2</v>
      </c>
      <c r="DT8" s="160">
        <f t="shared" si="28"/>
        <v>1.2525469259526543E-2</v>
      </c>
      <c r="DU8" s="160">
        <f t="shared" si="16"/>
        <v>0.15756408797283458</v>
      </c>
      <c r="DV8" s="248">
        <f>Feedstock!$I$8/LHHO!H8</f>
        <v>14.107300788144277</v>
      </c>
      <c r="DW8" s="75">
        <f t="shared" si="4"/>
        <v>9.992117331486055</v>
      </c>
      <c r="DX8" s="333">
        <f t="shared" si="5"/>
        <v>5.9411066012070934</v>
      </c>
      <c r="DY8" s="160">
        <f t="shared" ref="DY8:DY24" si="53">IF(DV7="NA","NA",IF(DW8="NA","NA",(DV7-DW8)/DV7))</f>
        <v>0.21851062633907448</v>
      </c>
      <c r="DZ8" s="161">
        <f t="shared" si="7"/>
        <v>0.49298723105182624</v>
      </c>
    </row>
    <row r="9" spans="1:130" s="261" customFormat="1">
      <c r="A9" s="158"/>
      <c r="B9" s="157">
        <v>1</v>
      </c>
      <c r="C9" s="66">
        <v>17.270833333335759</v>
      </c>
      <c r="D9" s="64">
        <f t="shared" si="17"/>
        <v>3.3263888888905058</v>
      </c>
      <c r="E9" s="158">
        <v>0.6</v>
      </c>
      <c r="F9" s="158">
        <v>0.25</v>
      </c>
      <c r="G9" s="65">
        <f t="shared" si="8"/>
        <v>6.7669172932316016E-2</v>
      </c>
      <c r="H9" s="63">
        <f t="shared" si="18"/>
        <v>8.8666666666686069</v>
      </c>
      <c r="I9" s="77">
        <f>Feedstock!$I$13</f>
        <v>163.33944306302214</v>
      </c>
      <c r="J9" s="77">
        <f>Feedstock!$I$10</f>
        <v>103.2148508229611</v>
      </c>
      <c r="K9" s="66">
        <f t="shared" si="19"/>
        <v>18.421741698833053</v>
      </c>
      <c r="L9" s="64">
        <f t="shared" si="20"/>
        <v>11.640772649203592</v>
      </c>
      <c r="M9" s="158">
        <v>4.95</v>
      </c>
      <c r="N9" s="158">
        <v>35</v>
      </c>
      <c r="O9" s="158">
        <v>2</v>
      </c>
      <c r="P9" s="158">
        <v>0</v>
      </c>
      <c r="Q9" s="158">
        <v>1</v>
      </c>
      <c r="R9" s="158">
        <v>5.98</v>
      </c>
      <c r="S9" s="159">
        <f t="shared" si="9"/>
        <v>-0.16101694915254239</v>
      </c>
      <c r="T9" s="66">
        <f t="shared" si="10"/>
        <v>35.073068893511142</v>
      </c>
      <c r="U9" s="71">
        <f t="shared" si="11"/>
        <v>5.4593312493397077</v>
      </c>
      <c r="V9" s="70">
        <v>17.71</v>
      </c>
      <c r="W9" s="78" t="s">
        <v>88</v>
      </c>
      <c r="X9" s="78" t="s">
        <v>88</v>
      </c>
      <c r="Y9" s="158" t="s">
        <v>88</v>
      </c>
      <c r="Z9" s="157" t="s">
        <v>88</v>
      </c>
      <c r="AA9" s="163" t="str">
        <f t="shared" si="12"/>
        <v>NA</v>
      </c>
      <c r="AB9" s="69">
        <v>4.0609941936174503E-2</v>
      </c>
      <c r="AC9" s="69">
        <v>36.341602869280486</v>
      </c>
      <c r="AD9" s="69">
        <v>4.3568854074799033</v>
      </c>
      <c r="AE9" s="69">
        <v>0</v>
      </c>
      <c r="AF9" s="69">
        <v>6.5248804392524482</v>
      </c>
      <c r="AG9" s="69">
        <v>3.676269988741959</v>
      </c>
      <c r="AH9" s="69">
        <v>0</v>
      </c>
      <c r="AI9" s="69">
        <v>0</v>
      </c>
      <c r="AJ9" s="69">
        <v>0</v>
      </c>
      <c r="AK9" s="69">
        <v>0</v>
      </c>
      <c r="AL9" s="69">
        <v>0</v>
      </c>
      <c r="AM9" s="290">
        <v>321.00133293535731</v>
      </c>
      <c r="AN9" s="157">
        <v>0</v>
      </c>
      <c r="AO9" s="66">
        <v>99.608600588015136</v>
      </c>
      <c r="AP9" s="66">
        <v>0.39139941198486666</v>
      </c>
      <c r="AQ9" s="75">
        <f t="shared" si="29"/>
        <v>0.16083574092786704</v>
      </c>
      <c r="AR9" s="75">
        <f t="shared" si="21"/>
        <v>0</v>
      </c>
      <c r="AS9" s="75">
        <f t="shared" si="22"/>
        <v>0.16020623078361385</v>
      </c>
      <c r="AT9" s="65">
        <f t="shared" si="23"/>
        <v>6.2951014425317517E-4</v>
      </c>
      <c r="AU9" s="76">
        <f>IF(AC9="NA","NA",AC9*'Read me'!$U$30)</f>
        <v>38.764376393899184</v>
      </c>
      <c r="AV9" s="50">
        <f>IF(AD9="NA","NA",AD9*'Read me'!$U$31)</f>
        <v>9.0926304156102322</v>
      </c>
      <c r="AW9" s="50">
        <f>IF(AE9="NA","NA",AE9*'Read me'!$U$21)</f>
        <v>0</v>
      </c>
      <c r="AX9" s="50">
        <f>IF(AF9="NA","NA",AF9*'Read me'!$U$22)</f>
        <v>6.959872468535945</v>
      </c>
      <c r="AY9" s="50">
        <f>IF(AG9="NA","NA",AG9*'Read me'!$U$23)</f>
        <v>5.5640843072851274</v>
      </c>
      <c r="AZ9" s="50">
        <f>IF(AH9="NA","NA",AH9*'Read me'!$U$24)</f>
        <v>0</v>
      </c>
      <c r="BA9" s="50">
        <f>IF(AI9="NA","NA",AI9*'Read me'!$U$25)</f>
        <v>0</v>
      </c>
      <c r="BB9" s="50">
        <f>IF(AJ9="NA","NA",AJ9*'Read me'!$U$26)</f>
        <v>0</v>
      </c>
      <c r="BC9" s="50">
        <f>IF(AK9="NA","NA",AK9*'Read me'!$U$27)</f>
        <v>0</v>
      </c>
      <c r="BD9" s="50">
        <f>IF(AL9="NA","NA",AL9*'Read me'!$U$28)</f>
        <v>0</v>
      </c>
      <c r="BE9" s="76">
        <f t="shared" si="13"/>
        <v>12.523956775821073</v>
      </c>
      <c r="BF9" s="50">
        <f t="shared" si="24"/>
        <v>12.523956775821073</v>
      </c>
      <c r="BG9" s="50">
        <f t="shared" si="14"/>
        <v>0</v>
      </c>
      <c r="BH9" s="50">
        <f t="shared" si="0"/>
        <v>60.380963585330491</v>
      </c>
      <c r="BI9" s="238" t="str">
        <f>IF(Y9="NA","NA",Feedstock!$I$13-Y9)</f>
        <v>NA</v>
      </c>
      <c r="BJ9" s="50" t="str">
        <f t="shared" si="1"/>
        <v>NA</v>
      </c>
      <c r="BK9" s="50">
        <f t="shared" si="15"/>
        <v>0.36966554099265159</v>
      </c>
      <c r="BL9" s="50" t="str">
        <f t="shared" si="25"/>
        <v>NA</v>
      </c>
      <c r="BM9" s="323">
        <f t="shared" si="30"/>
        <v>0.55572472766536307</v>
      </c>
      <c r="BN9" s="324">
        <f t="shared" si="31"/>
        <v>0.44427527233463682</v>
      </c>
      <c r="BO9" s="324">
        <f t="shared" si="32"/>
        <v>0</v>
      </c>
      <c r="BP9" s="324">
        <f t="shared" si="33"/>
        <v>0</v>
      </c>
      <c r="BQ9" s="324">
        <f t="shared" si="34"/>
        <v>0</v>
      </c>
      <c r="BR9" s="324">
        <f t="shared" si="35"/>
        <v>1</v>
      </c>
      <c r="BS9" s="324">
        <f t="shared" si="36"/>
        <v>0</v>
      </c>
      <c r="BT9" s="76">
        <f t="shared" si="37"/>
        <v>4.8556630138472245</v>
      </c>
      <c r="BU9" s="50">
        <f t="shared" si="37"/>
        <v>1.1389516178211876</v>
      </c>
      <c r="BV9" s="50">
        <f t="shared" si="37"/>
        <v>0</v>
      </c>
      <c r="BW9" s="50">
        <f t="shared" si="37"/>
        <v>0.87180030921075946</v>
      </c>
      <c r="BX9" s="50">
        <f t="shared" si="37"/>
        <v>0.69696254370969812</v>
      </c>
      <c r="BY9" s="50">
        <f t="shared" si="37"/>
        <v>0</v>
      </c>
      <c r="BZ9" s="50">
        <f t="shared" si="37"/>
        <v>0</v>
      </c>
      <c r="CA9" s="50">
        <f t="shared" si="37"/>
        <v>0</v>
      </c>
      <c r="CB9" s="50">
        <f t="shared" si="37"/>
        <v>0</v>
      </c>
      <c r="CC9" s="50">
        <f t="shared" si="37"/>
        <v>0</v>
      </c>
      <c r="CD9" s="50">
        <f t="shared" si="37"/>
        <v>1.5687628529204576</v>
      </c>
      <c r="CE9" s="50">
        <f t="shared" si="37"/>
        <v>1.5687628529204576</v>
      </c>
      <c r="CF9" s="50">
        <f t="shared" si="37"/>
        <v>0</v>
      </c>
      <c r="CG9" s="50">
        <f t="shared" si="38"/>
        <v>7.5633774845888704</v>
      </c>
      <c r="CH9" s="76">
        <f>Feedstock!$I$19/LHHO!$H8</f>
        <v>2.8960678794410186</v>
      </c>
      <c r="CI9" s="50">
        <f>Feedstock!$I$17/LHHO!$H8</f>
        <v>1.2684028194750998</v>
      </c>
      <c r="CJ9" s="50">
        <v>0</v>
      </c>
      <c r="CK9" s="50">
        <f>Feedstock!$I$21/LHHO!$H8</f>
        <v>0.34425581374181302</v>
      </c>
      <c r="CL9" s="50">
        <f>Feedstock!$I$23/LHHO!$H8</f>
        <v>0.12349850926034028</v>
      </c>
      <c r="CM9" s="50">
        <f>Feedstock!$I$25/LHHO!$H8</f>
        <v>0</v>
      </c>
      <c r="CN9" s="50">
        <v>0</v>
      </c>
      <c r="CO9" s="50">
        <v>0</v>
      </c>
      <c r="CP9" s="50">
        <v>0</v>
      </c>
      <c r="CQ9" s="50">
        <v>0</v>
      </c>
      <c r="CR9" s="76">
        <f>Feedstock!$I$26/LHHO!$H8</f>
        <v>0.46775432300215325</v>
      </c>
      <c r="CS9" s="50">
        <f>Feedstock!$I$27/LHHO!$H8</f>
        <v>0.46775432300215325</v>
      </c>
      <c r="CT9" s="50">
        <f>Feedstock!$I$28/LHHO!$H8</f>
        <v>0</v>
      </c>
      <c r="CU9" s="76">
        <f t="shared" si="39"/>
        <v>1.9595951344062059</v>
      </c>
      <c r="CV9" s="50">
        <f t="shared" si="40"/>
        <v>-0.12945120165391222</v>
      </c>
      <c r="CW9" s="50">
        <f t="shared" si="41"/>
        <v>0</v>
      </c>
      <c r="CX9" s="50">
        <f t="shared" si="42"/>
        <v>0.52754449546894644</v>
      </c>
      <c r="CY9" s="50">
        <f t="shared" si="43"/>
        <v>0.57346403444935778</v>
      </c>
      <c r="CZ9" s="50">
        <f t="shared" si="44"/>
        <v>0</v>
      </c>
      <c r="DA9" s="50">
        <f t="shared" si="45"/>
        <v>0</v>
      </c>
      <c r="DB9" s="50">
        <f t="shared" si="46"/>
        <v>0</v>
      </c>
      <c r="DC9" s="50">
        <f t="shared" si="47"/>
        <v>0</v>
      </c>
      <c r="DD9" s="50">
        <f t="shared" si="48"/>
        <v>0</v>
      </c>
      <c r="DE9" s="76">
        <f t="shared" si="49"/>
        <v>1.1010085299183043</v>
      </c>
      <c r="DF9" s="50">
        <f t="shared" si="50"/>
        <v>1.1010085299183043</v>
      </c>
      <c r="DG9" s="71">
        <f t="shared" si="51"/>
        <v>0</v>
      </c>
      <c r="DH9" s="159">
        <f t="shared" si="52"/>
        <v>9.5776628492080934E-2</v>
      </c>
      <c r="DI9" s="160">
        <f t="shared" si="28"/>
        <v>-6.3270210417302099E-3</v>
      </c>
      <c r="DJ9" s="160">
        <f t="shared" si="28"/>
        <v>0</v>
      </c>
      <c r="DK9" s="160">
        <f t="shared" si="28"/>
        <v>2.5784118498988831E-2</v>
      </c>
      <c r="DL9" s="160">
        <f t="shared" si="28"/>
        <v>2.8028469155017156E-2</v>
      </c>
      <c r="DM9" s="160">
        <f t="shared" si="28"/>
        <v>0</v>
      </c>
      <c r="DN9" s="160">
        <f t="shared" si="28"/>
        <v>0</v>
      </c>
      <c r="DO9" s="160">
        <f t="shared" si="28"/>
        <v>0</v>
      </c>
      <c r="DP9" s="160">
        <f t="shared" si="28"/>
        <v>0</v>
      </c>
      <c r="DQ9" s="160">
        <f t="shared" si="28"/>
        <v>0</v>
      </c>
      <c r="DR9" s="159">
        <f t="shared" si="28"/>
        <v>5.381258765400599E-2</v>
      </c>
      <c r="DS9" s="160">
        <f t="shared" si="28"/>
        <v>5.381258765400599E-2</v>
      </c>
      <c r="DT9" s="160">
        <f t="shared" si="28"/>
        <v>0</v>
      </c>
      <c r="DU9" s="160">
        <f t="shared" si="16"/>
        <v>0.14326219510435673</v>
      </c>
      <c r="DV9" s="248">
        <f>Feedstock!$I$8/LHHO!H9</f>
        <v>12.701874205870139</v>
      </c>
      <c r="DW9" s="75" t="str">
        <f t="shared" si="4"/>
        <v>NA</v>
      </c>
      <c r="DX9" s="333" t="str">
        <f t="shared" si="5"/>
        <v>NA</v>
      </c>
      <c r="DY9" s="160" t="str">
        <f t="shared" si="53"/>
        <v>NA</v>
      </c>
      <c r="DZ9" s="161" t="str">
        <f t="shared" si="7"/>
        <v>NA</v>
      </c>
    </row>
    <row r="10" spans="1:130" s="261" customFormat="1">
      <c r="A10" s="158"/>
      <c r="B10" s="157">
        <v>1</v>
      </c>
      <c r="C10" s="66">
        <v>20.965277777781012</v>
      </c>
      <c r="D10" s="64">
        <f t="shared" si="17"/>
        <v>3.6944444444452529</v>
      </c>
      <c r="E10" s="158">
        <v>0.6</v>
      </c>
      <c r="F10" s="158">
        <v>0.25</v>
      </c>
      <c r="G10" s="65">
        <f t="shared" si="8"/>
        <v>7.5550891920344129E-2</v>
      </c>
      <c r="H10" s="63">
        <f t="shared" si="18"/>
        <v>7.9416666666569649</v>
      </c>
      <c r="I10" s="77">
        <f>Feedstock!$I$13</f>
        <v>163.33944306302214</v>
      </c>
      <c r="J10" s="77">
        <f>Feedstock!$I$10</f>
        <v>103.2148508229611</v>
      </c>
      <c r="K10" s="66">
        <f t="shared" si="19"/>
        <v>20.567401015305986</v>
      </c>
      <c r="L10" s="64">
        <f t="shared" si="20"/>
        <v>12.996623398499962</v>
      </c>
      <c r="M10" s="158">
        <v>4.9800000000000004</v>
      </c>
      <c r="N10" s="158">
        <v>31</v>
      </c>
      <c r="O10" s="158">
        <v>2</v>
      </c>
      <c r="P10" s="158">
        <v>0</v>
      </c>
      <c r="Q10" s="158">
        <v>1</v>
      </c>
      <c r="R10" s="158">
        <v>5.81</v>
      </c>
      <c r="S10" s="159">
        <f t="shared" si="9"/>
        <v>-0.16722408026755853</v>
      </c>
      <c r="T10" s="66">
        <f t="shared" si="10"/>
        <v>27.969924812023955</v>
      </c>
      <c r="U10" s="71">
        <f t="shared" si="11"/>
        <v>5.1025703763801484</v>
      </c>
      <c r="V10" s="70">
        <v>18.2</v>
      </c>
      <c r="W10" s="78">
        <v>83.76543362980297</v>
      </c>
      <c r="X10" s="78">
        <v>52.221158682440972</v>
      </c>
      <c r="Y10" s="78">
        <v>140.51090211132436</v>
      </c>
      <c r="Z10" s="66">
        <v>63.875600767754307</v>
      </c>
      <c r="AA10" s="64">
        <f t="shared" si="12"/>
        <v>76.635301343570049</v>
      </c>
      <c r="AB10" s="69">
        <v>0</v>
      </c>
      <c r="AC10" s="69">
        <v>36.124651797515142</v>
      </c>
      <c r="AD10" s="69">
        <v>4.5099980511803732</v>
      </c>
      <c r="AE10" s="69">
        <v>0</v>
      </c>
      <c r="AF10" s="69">
        <v>5.5785129041052333</v>
      </c>
      <c r="AG10" s="69">
        <v>2.7218651155074012</v>
      </c>
      <c r="AH10" s="69">
        <v>0</v>
      </c>
      <c r="AI10" s="69">
        <v>0</v>
      </c>
      <c r="AJ10" s="69">
        <v>0</v>
      </c>
      <c r="AK10" s="69">
        <v>0</v>
      </c>
      <c r="AL10" s="69">
        <v>0</v>
      </c>
      <c r="AM10" s="290">
        <v>330.44254860992669</v>
      </c>
      <c r="AN10" s="157">
        <v>0</v>
      </c>
      <c r="AO10" s="66">
        <v>99.071441342976811</v>
      </c>
      <c r="AP10" s="66">
        <v>0.9285586570231793</v>
      </c>
      <c r="AQ10" s="75">
        <f t="shared" si="29"/>
        <v>0.14907182644053579</v>
      </c>
      <c r="AR10" s="75">
        <f t="shared" si="21"/>
        <v>0</v>
      </c>
      <c r="AS10" s="75">
        <f t="shared" si="22"/>
        <v>0.14768760709093962</v>
      </c>
      <c r="AT10" s="65">
        <f t="shared" si="23"/>
        <v>1.3842193495961638E-3</v>
      </c>
      <c r="AU10" s="76">
        <f>IF(AC10="NA","NA",AC10*'Read me'!$U$30)</f>
        <v>38.532961917349482</v>
      </c>
      <c r="AV10" s="50">
        <f>IF(AD10="NA","NA",AD10*'Read me'!$U$31)</f>
        <v>9.4121698459416478</v>
      </c>
      <c r="AW10" s="50">
        <f>IF(AE10="NA","NA",AE10*'Read me'!$U$21)</f>
        <v>0</v>
      </c>
      <c r="AX10" s="50">
        <f>IF(AF10="NA","NA",AF10*'Read me'!$U$22)</f>
        <v>5.950413764378915</v>
      </c>
      <c r="AY10" s="50">
        <f>IF(AG10="NA","NA",AG10*'Read me'!$U$23)</f>
        <v>4.1195796342814726</v>
      </c>
      <c r="AZ10" s="50">
        <f>IF(AH10="NA","NA",AH10*'Read me'!$U$24)</f>
        <v>0</v>
      </c>
      <c r="BA10" s="50">
        <f>IF(AI10="NA","NA",AI10*'Read me'!$U$25)</f>
        <v>0</v>
      </c>
      <c r="BB10" s="50">
        <f>IF(AJ10="NA","NA",AJ10*'Read me'!$U$26)</f>
        <v>0</v>
      </c>
      <c r="BC10" s="50">
        <f>IF(AK10="NA","NA",AK10*'Read me'!$U$27)</f>
        <v>0</v>
      </c>
      <c r="BD10" s="50">
        <f>IF(AL10="NA","NA",AL10*'Read me'!$U$28)</f>
        <v>0</v>
      </c>
      <c r="BE10" s="76">
        <f t="shared" si="13"/>
        <v>10.069993398660387</v>
      </c>
      <c r="BF10" s="50">
        <f t="shared" si="24"/>
        <v>10.069993398660387</v>
      </c>
      <c r="BG10" s="50">
        <f t="shared" si="14"/>
        <v>0</v>
      </c>
      <c r="BH10" s="50">
        <f t="shared" si="0"/>
        <v>58.015125161951516</v>
      </c>
      <c r="BI10" s="238">
        <f>IF(Y10="NA","NA",Feedstock!$I$13-Y10)</f>
        <v>22.828540951697789</v>
      </c>
      <c r="BJ10" s="50">
        <f t="shared" si="1"/>
        <v>82.495776949372839</v>
      </c>
      <c r="BK10" s="50">
        <f t="shared" si="15"/>
        <v>0.35518135775427634</v>
      </c>
      <c r="BL10" s="50">
        <f t="shared" si="25"/>
        <v>5.8604756058027903</v>
      </c>
      <c r="BM10" s="323">
        <f t="shared" si="30"/>
        <v>0.59090542851502759</v>
      </c>
      <c r="BN10" s="324">
        <f t="shared" si="31"/>
        <v>0.40909457148497247</v>
      </c>
      <c r="BO10" s="324">
        <f t="shared" si="32"/>
        <v>0</v>
      </c>
      <c r="BP10" s="324">
        <f t="shared" si="33"/>
        <v>0</v>
      </c>
      <c r="BQ10" s="324">
        <f t="shared" si="34"/>
        <v>0</v>
      </c>
      <c r="BR10" s="324">
        <f t="shared" si="35"/>
        <v>1</v>
      </c>
      <c r="BS10" s="324">
        <f t="shared" si="36"/>
        <v>0</v>
      </c>
      <c r="BT10" s="76">
        <f t="shared" si="37"/>
        <v>4.3458227726324496</v>
      </c>
      <c r="BU10" s="50">
        <f t="shared" si="37"/>
        <v>1.0615229149555927</v>
      </c>
      <c r="BV10" s="50">
        <f t="shared" si="37"/>
        <v>0</v>
      </c>
      <c r="BW10" s="50">
        <f t="shared" si="37"/>
        <v>0.67109929673431723</v>
      </c>
      <c r="BX10" s="50">
        <f t="shared" si="37"/>
        <v>0.46461424446773358</v>
      </c>
      <c r="BY10" s="50">
        <f t="shared" si="37"/>
        <v>0</v>
      </c>
      <c r="BZ10" s="50">
        <f t="shared" si="37"/>
        <v>0</v>
      </c>
      <c r="CA10" s="50">
        <f t="shared" si="37"/>
        <v>0</v>
      </c>
      <c r="CB10" s="50">
        <f t="shared" si="37"/>
        <v>0</v>
      </c>
      <c r="CC10" s="50">
        <f t="shared" si="37"/>
        <v>0</v>
      </c>
      <c r="CD10" s="50">
        <f t="shared" si="37"/>
        <v>1.1357135412020507</v>
      </c>
      <c r="CE10" s="50">
        <f t="shared" si="37"/>
        <v>1.1357135412020507</v>
      </c>
      <c r="CF10" s="50">
        <f t="shared" si="37"/>
        <v>0</v>
      </c>
      <c r="CG10" s="50">
        <f t="shared" si="38"/>
        <v>6.5430592287900931</v>
      </c>
      <c r="CH10" s="76">
        <f>Feedstock!$I$19/LHHO!$H9</f>
        <v>2.6075498388207112</v>
      </c>
      <c r="CI10" s="50">
        <f>Feedstock!$I$17/LHHO!$H9</f>
        <v>1.1420393806931111</v>
      </c>
      <c r="CJ10" s="50">
        <v>0</v>
      </c>
      <c r="CK10" s="50">
        <f>Feedstock!$I$21/LHHO!$H9</f>
        <v>0.30995965184656482</v>
      </c>
      <c r="CL10" s="50">
        <f>Feedstock!$I$23/LHHO!$H9</f>
        <v>0.11119508634533608</v>
      </c>
      <c r="CM10" s="50">
        <f>Feedstock!$I$25/LHHO!$H9</f>
        <v>0</v>
      </c>
      <c r="CN10" s="50">
        <v>0</v>
      </c>
      <c r="CO10" s="50">
        <v>0</v>
      </c>
      <c r="CP10" s="50">
        <v>0</v>
      </c>
      <c r="CQ10" s="50">
        <v>0</v>
      </c>
      <c r="CR10" s="76">
        <f>Feedstock!$I$26/LHHO!$H9</f>
        <v>0.42115473819190086</v>
      </c>
      <c r="CS10" s="50">
        <f>Feedstock!$I$27/LHHO!$H9</f>
        <v>0.42115473819190086</v>
      </c>
      <c r="CT10" s="50">
        <f>Feedstock!$I$28/LHHO!$H9</f>
        <v>0</v>
      </c>
      <c r="CU10" s="76">
        <f t="shared" si="39"/>
        <v>1.7382729338117384</v>
      </c>
      <c r="CV10" s="50">
        <f t="shared" si="40"/>
        <v>-8.0516465737518361E-2</v>
      </c>
      <c r="CW10" s="50">
        <f t="shared" si="41"/>
        <v>0</v>
      </c>
      <c r="CX10" s="50">
        <f t="shared" si="42"/>
        <v>0.36113964488775241</v>
      </c>
      <c r="CY10" s="50">
        <f t="shared" si="43"/>
        <v>0.35341915812239749</v>
      </c>
      <c r="CZ10" s="50">
        <f t="shared" si="44"/>
        <v>0</v>
      </c>
      <c r="DA10" s="50">
        <f t="shared" si="45"/>
        <v>0</v>
      </c>
      <c r="DB10" s="50">
        <f t="shared" si="46"/>
        <v>0</v>
      </c>
      <c r="DC10" s="50">
        <f t="shared" si="47"/>
        <v>0</v>
      </c>
      <c r="DD10" s="50">
        <f t="shared" si="48"/>
        <v>0</v>
      </c>
      <c r="DE10" s="76">
        <f t="shared" si="49"/>
        <v>0.71455880301014985</v>
      </c>
      <c r="DF10" s="50">
        <f t="shared" si="50"/>
        <v>0.71455880301014985</v>
      </c>
      <c r="DG10" s="71">
        <f t="shared" si="51"/>
        <v>0</v>
      </c>
      <c r="DH10" s="159">
        <f t="shared" si="52"/>
        <v>9.4359858162697582E-2</v>
      </c>
      <c r="DI10" s="160">
        <f t="shared" si="28"/>
        <v>-4.3707303605618779E-3</v>
      </c>
      <c r="DJ10" s="160">
        <f t="shared" si="28"/>
        <v>0</v>
      </c>
      <c r="DK10" s="160">
        <f t="shared" si="28"/>
        <v>1.9603990262800679E-2</v>
      </c>
      <c r="DL10" s="160">
        <f t="shared" si="28"/>
        <v>1.9184893801045166E-2</v>
      </c>
      <c r="DM10" s="160">
        <f t="shared" si="28"/>
        <v>0</v>
      </c>
      <c r="DN10" s="160">
        <f t="shared" si="28"/>
        <v>0</v>
      </c>
      <c r="DO10" s="160">
        <f t="shared" si="28"/>
        <v>0</v>
      </c>
      <c r="DP10" s="160">
        <f t="shared" si="28"/>
        <v>0</v>
      </c>
      <c r="DQ10" s="160">
        <f t="shared" si="28"/>
        <v>0</v>
      </c>
      <c r="DR10" s="159">
        <f t="shared" si="28"/>
        <v>3.8788884063845841E-2</v>
      </c>
      <c r="DS10" s="160">
        <f t="shared" si="28"/>
        <v>3.8788884063845841E-2</v>
      </c>
      <c r="DT10" s="160">
        <f t="shared" si="28"/>
        <v>0</v>
      </c>
      <c r="DU10" s="160">
        <f t="shared" si="16"/>
        <v>0.12877801186598153</v>
      </c>
      <c r="DV10" s="248">
        <f>Feedstock!$I$8/LHHO!H10</f>
        <v>14.181316007413741</v>
      </c>
      <c r="DW10" s="75">
        <f t="shared" si="4"/>
        <v>9.4472293567426284</v>
      </c>
      <c r="DX10" s="333">
        <f t="shared" si="5"/>
        <v>5.8896043626800241</v>
      </c>
      <c r="DY10" s="160">
        <f t="shared" si="53"/>
        <v>0.25623343424574185</v>
      </c>
      <c r="DZ10" s="161">
        <f t="shared" si="7"/>
        <v>0.49405382785454849</v>
      </c>
    </row>
    <row r="11" spans="1:130" s="261" customFormat="1">
      <c r="A11" s="158"/>
      <c r="B11" s="157">
        <v>1</v>
      </c>
      <c r="C11" s="66">
        <v>24.274305555554747</v>
      </c>
      <c r="D11" s="64">
        <f t="shared" si="17"/>
        <v>3.3090277777737356</v>
      </c>
      <c r="E11" s="158">
        <v>0.6</v>
      </c>
      <c r="F11" s="158">
        <v>0.25</v>
      </c>
      <c r="G11" s="65">
        <f t="shared" si="8"/>
        <v>6.8246445497615271E-2</v>
      </c>
      <c r="H11" s="63">
        <f t="shared" si="18"/>
        <v>8.7916666666686059</v>
      </c>
      <c r="I11" s="77">
        <f>Feedstock!$I$13</f>
        <v>163.33944306302214</v>
      </c>
      <c r="J11" s="77">
        <f>Feedstock!$I$10</f>
        <v>103.2148508229611</v>
      </c>
      <c r="K11" s="66">
        <f t="shared" si="19"/>
        <v>18.578893997685626</v>
      </c>
      <c r="L11" s="64">
        <f t="shared" si="20"/>
        <v>11.740077818722842</v>
      </c>
      <c r="M11" s="158">
        <v>4.93</v>
      </c>
      <c r="N11" s="158">
        <v>40</v>
      </c>
      <c r="O11" s="158">
        <v>2</v>
      </c>
      <c r="P11" s="158">
        <v>0</v>
      </c>
      <c r="Q11" s="158">
        <v>1</v>
      </c>
      <c r="R11" s="158">
        <v>5.9</v>
      </c>
      <c r="S11" s="159">
        <f t="shared" si="9"/>
        <v>-0.15146299483648881</v>
      </c>
      <c r="T11" s="66">
        <f t="shared" si="10"/>
        <v>40.293809024183538</v>
      </c>
      <c r="U11" s="71">
        <f t="shared" si="11"/>
        <v>5.9836121721759374</v>
      </c>
      <c r="V11" s="70">
        <v>17.309999999999999</v>
      </c>
      <c r="W11" s="78" t="s">
        <v>88</v>
      </c>
      <c r="X11" s="78" t="s">
        <v>88</v>
      </c>
      <c r="Y11" s="158" t="s">
        <v>88</v>
      </c>
      <c r="Z11" s="157" t="s">
        <v>88</v>
      </c>
      <c r="AA11" s="163" t="str">
        <f t="shared" si="12"/>
        <v>NA</v>
      </c>
      <c r="AB11" s="69">
        <v>0</v>
      </c>
      <c r="AC11" s="69">
        <v>35.052221613669573</v>
      </c>
      <c r="AD11" s="69">
        <v>8.6053546552002729</v>
      </c>
      <c r="AE11" s="69">
        <v>0.60974519369362401</v>
      </c>
      <c r="AF11" s="69">
        <v>9.9566421506592935</v>
      </c>
      <c r="AG11" s="69">
        <v>3.1030155010395606</v>
      </c>
      <c r="AH11" s="69">
        <v>0.19212639969914314</v>
      </c>
      <c r="AI11" s="69">
        <v>0</v>
      </c>
      <c r="AJ11" s="69">
        <v>0</v>
      </c>
      <c r="AK11" s="69">
        <v>0</v>
      </c>
      <c r="AL11" s="69">
        <v>0</v>
      </c>
      <c r="AM11" s="290">
        <v>264.35403888794133</v>
      </c>
      <c r="AN11" s="157">
        <v>0</v>
      </c>
      <c r="AO11" s="66">
        <v>99.844096390373252</v>
      </c>
      <c r="AP11" s="66">
        <v>0.1559036096267476</v>
      </c>
      <c r="AQ11" s="75">
        <f t="shared" si="29"/>
        <v>0.13314788947152872</v>
      </c>
      <c r="AR11" s="75">
        <f t="shared" si="21"/>
        <v>0</v>
      </c>
      <c r="AS11" s="75">
        <f t="shared" si="22"/>
        <v>0.13294030710570079</v>
      </c>
      <c r="AT11" s="65">
        <f t="shared" si="23"/>
        <v>2.0758236582794551E-4</v>
      </c>
      <c r="AU11" s="76">
        <f>IF(AC11="NA","NA",AC11*'Read me'!$U$30)</f>
        <v>37.38903638791421</v>
      </c>
      <c r="AV11" s="50">
        <f>IF(AD11="NA","NA",AD11*'Read me'!$U$31)</f>
        <v>17.959001019548396</v>
      </c>
      <c r="AW11" s="50">
        <f>IF(AE11="NA","NA",AE11*'Read me'!$U$21)</f>
        <v>0.4241705695259993</v>
      </c>
      <c r="AX11" s="50">
        <f>IF(AF11="NA","NA",AF11*'Read me'!$U$22)</f>
        <v>10.620418294036579</v>
      </c>
      <c r="AY11" s="50">
        <f>IF(AG11="NA","NA",AG11*'Read me'!$U$23)</f>
        <v>4.6964558934652816</v>
      </c>
      <c r="AZ11" s="50">
        <f>IF(AH11="NA","NA",AH11*'Read me'!$U$24)</f>
        <v>0.34932072672571485</v>
      </c>
      <c r="BA11" s="50">
        <f>IF(AI11="NA","NA",AI11*'Read me'!$U$25)</f>
        <v>0</v>
      </c>
      <c r="BB11" s="50">
        <f>IF(AJ11="NA","NA",AJ11*'Read me'!$U$26)</f>
        <v>0</v>
      </c>
      <c r="BC11" s="50">
        <f>IF(AK11="NA","NA",AK11*'Read me'!$U$27)</f>
        <v>0</v>
      </c>
      <c r="BD11" s="50">
        <f>IF(AL11="NA","NA",AL11*'Read me'!$U$28)</f>
        <v>0</v>
      </c>
      <c r="BE11" s="76">
        <f t="shared" si="13"/>
        <v>16.090365483753576</v>
      </c>
      <c r="BF11" s="50">
        <f t="shared" si="24"/>
        <v>16.090365483753576</v>
      </c>
      <c r="BG11" s="50">
        <f t="shared" si="14"/>
        <v>0</v>
      </c>
      <c r="BH11" s="50">
        <f t="shared" si="0"/>
        <v>71.438402891216185</v>
      </c>
      <c r="BI11" s="238" t="str">
        <f>IF(Y11="NA","NA",Feedstock!$I$13-Y11)</f>
        <v>NA</v>
      </c>
      <c r="BJ11" s="50" t="str">
        <f t="shared" si="1"/>
        <v>NA</v>
      </c>
      <c r="BK11" s="50">
        <f t="shared" si="15"/>
        <v>0.43736161671405183</v>
      </c>
      <c r="BL11" s="50" t="str">
        <f t="shared" si="25"/>
        <v>NA</v>
      </c>
      <c r="BM11" s="323">
        <f t="shared" si="30"/>
        <v>0.66004829441320045</v>
      </c>
      <c r="BN11" s="324">
        <f t="shared" si="31"/>
        <v>0.29188000099856576</v>
      </c>
      <c r="BO11" s="324">
        <f t="shared" si="32"/>
        <v>2.1709931143479841E-2</v>
      </c>
      <c r="BP11" s="324">
        <f t="shared" si="33"/>
        <v>0</v>
      </c>
      <c r="BQ11" s="324">
        <f t="shared" si="34"/>
        <v>0</v>
      </c>
      <c r="BR11" s="324">
        <f t="shared" si="35"/>
        <v>1</v>
      </c>
      <c r="BS11" s="324">
        <f t="shared" si="36"/>
        <v>0</v>
      </c>
      <c r="BT11" s="76">
        <f t="shared" si="37"/>
        <v>4.7079584119152011</v>
      </c>
      <c r="BU11" s="50">
        <f t="shared" si="37"/>
        <v>2.2613642417087516</v>
      </c>
      <c r="BV11" s="50">
        <f t="shared" si="37"/>
        <v>5.3410774756749317E-2</v>
      </c>
      <c r="BW11" s="50">
        <f t="shared" si="37"/>
        <v>1.3373034578026719</v>
      </c>
      <c r="BX11" s="50">
        <f t="shared" si="37"/>
        <v>0.59136905269309792</v>
      </c>
      <c r="BY11" s="50">
        <f t="shared" si="37"/>
        <v>4.3985820783984247E-2</v>
      </c>
      <c r="BZ11" s="50">
        <f t="shared" si="37"/>
        <v>0</v>
      </c>
      <c r="CA11" s="50">
        <f t="shared" si="37"/>
        <v>0</v>
      </c>
      <c r="CB11" s="50">
        <f t="shared" si="37"/>
        <v>0</v>
      </c>
      <c r="CC11" s="50">
        <f t="shared" si="37"/>
        <v>0</v>
      </c>
      <c r="CD11" s="50">
        <f t="shared" si="37"/>
        <v>2.0260691060365037</v>
      </c>
      <c r="CE11" s="50">
        <f t="shared" si="37"/>
        <v>2.0260691060365037</v>
      </c>
      <c r="CF11" s="50">
        <f t="shared" si="37"/>
        <v>0</v>
      </c>
      <c r="CG11" s="50">
        <f t="shared" si="38"/>
        <v>8.9953917596604569</v>
      </c>
      <c r="CH11" s="76">
        <f>Feedstock!$I$19/LHHO!$H10</f>
        <v>2.9112623594010842</v>
      </c>
      <c r="CI11" s="50">
        <f>Feedstock!$I$17/LHHO!$H10</f>
        <v>1.2750576086665484</v>
      </c>
      <c r="CJ11" s="50">
        <v>0</v>
      </c>
      <c r="CK11" s="50">
        <f>Feedstock!$I$21/LHHO!$H10</f>
        <v>0.34606198275469047</v>
      </c>
      <c r="CL11" s="50">
        <f>Feedstock!$I$23/LHHO!$H10</f>
        <v>0.12414645526926339</v>
      </c>
      <c r="CM11" s="50">
        <f>Feedstock!$I$25/LHHO!$H10</f>
        <v>0</v>
      </c>
      <c r="CN11" s="50">
        <v>0</v>
      </c>
      <c r="CO11" s="50">
        <v>0</v>
      </c>
      <c r="CP11" s="50">
        <v>0</v>
      </c>
      <c r="CQ11" s="50">
        <v>0</v>
      </c>
      <c r="CR11" s="76">
        <f>Feedstock!$I$26/LHHO!$H10</f>
        <v>0.47020843802395385</v>
      </c>
      <c r="CS11" s="50">
        <f>Feedstock!$I$27/LHHO!$H10</f>
        <v>0.47020843802395385</v>
      </c>
      <c r="CT11" s="50">
        <f>Feedstock!$I$28/LHHO!$H10</f>
        <v>0</v>
      </c>
      <c r="CU11" s="76">
        <f t="shared" si="39"/>
        <v>1.7966960525141169</v>
      </c>
      <c r="CV11" s="50">
        <f t="shared" si="40"/>
        <v>0.98630663304220323</v>
      </c>
      <c r="CW11" s="50">
        <f t="shared" si="41"/>
        <v>5.3410774756749317E-2</v>
      </c>
      <c r="CX11" s="50">
        <f t="shared" si="42"/>
        <v>0.99124147504798144</v>
      </c>
      <c r="CY11" s="50">
        <f t="shared" si="43"/>
        <v>0.46722259742383454</v>
      </c>
      <c r="CZ11" s="50">
        <f t="shared" si="44"/>
        <v>4.3985820783984247E-2</v>
      </c>
      <c r="DA11" s="50">
        <f t="shared" si="45"/>
        <v>0</v>
      </c>
      <c r="DB11" s="50">
        <f t="shared" si="46"/>
        <v>0</v>
      </c>
      <c r="DC11" s="50">
        <f t="shared" si="47"/>
        <v>0</v>
      </c>
      <c r="DD11" s="50">
        <f t="shared" si="48"/>
        <v>0</v>
      </c>
      <c r="DE11" s="76">
        <f t="shared" si="49"/>
        <v>1.5558606680125497</v>
      </c>
      <c r="DF11" s="50">
        <f t="shared" si="50"/>
        <v>1.5558606680125497</v>
      </c>
      <c r="DG11" s="71">
        <f t="shared" si="51"/>
        <v>0</v>
      </c>
      <c r="DH11" s="159">
        <f t="shared" si="52"/>
        <v>8.7356494443660601E-2</v>
      </c>
      <c r="DI11" s="160">
        <f t="shared" si="28"/>
        <v>4.7954850119769965E-2</v>
      </c>
      <c r="DJ11" s="160">
        <f t="shared" si="28"/>
        <v>2.5968655308953098E-3</v>
      </c>
      <c r="DK11" s="160">
        <f t="shared" si="28"/>
        <v>4.81947852482826E-2</v>
      </c>
      <c r="DL11" s="160">
        <f t="shared" si="28"/>
        <v>2.2716657154500643E-2</v>
      </c>
      <c r="DM11" s="160">
        <f t="shared" si="28"/>
        <v>2.1386183286478725E-3</v>
      </c>
      <c r="DN11" s="160">
        <f t="shared" si="28"/>
        <v>0</v>
      </c>
      <c r="DO11" s="160">
        <f t="shared" si="28"/>
        <v>0</v>
      </c>
      <c r="DP11" s="160">
        <f t="shared" si="28"/>
        <v>0</v>
      </c>
      <c r="DQ11" s="160">
        <f t="shared" si="28"/>
        <v>0</v>
      </c>
      <c r="DR11" s="159">
        <f t="shared" si="28"/>
        <v>7.5646926262326428E-2</v>
      </c>
      <c r="DS11" s="160">
        <f t="shared" si="28"/>
        <v>7.5646926262326428E-2</v>
      </c>
      <c r="DT11" s="160">
        <f t="shared" si="28"/>
        <v>0</v>
      </c>
      <c r="DU11" s="160">
        <f t="shared" si="16"/>
        <v>0.21095827082575699</v>
      </c>
      <c r="DV11" s="248">
        <f>Feedstock!$I$8/LHHO!H11</f>
        <v>12.8102314265837</v>
      </c>
      <c r="DW11" s="75" t="str">
        <f t="shared" si="4"/>
        <v>NA</v>
      </c>
      <c r="DX11" s="333" t="str">
        <f t="shared" si="5"/>
        <v>NA</v>
      </c>
      <c r="DY11" s="160" t="str">
        <f t="shared" si="53"/>
        <v>NA</v>
      </c>
      <c r="DZ11" s="161" t="str">
        <f t="shared" si="7"/>
        <v>NA</v>
      </c>
    </row>
    <row r="12" spans="1:130" s="261" customFormat="1">
      <c r="A12" s="158"/>
      <c r="B12" s="157">
        <v>1</v>
      </c>
      <c r="C12" s="66">
        <v>27.9375</v>
      </c>
      <c r="D12" s="64">
        <f t="shared" si="17"/>
        <v>3.6631944444452529</v>
      </c>
      <c r="E12" s="158">
        <v>0.6</v>
      </c>
      <c r="F12" s="158">
        <v>0.25</v>
      </c>
      <c r="G12" s="65">
        <f t="shared" si="8"/>
        <v>7.499999999994543E-2</v>
      </c>
      <c r="H12" s="63">
        <f t="shared" si="18"/>
        <v>8.0000000000058211</v>
      </c>
      <c r="I12" s="77">
        <f>Feedstock!$I$13</f>
        <v>163.33944306302214</v>
      </c>
      <c r="J12" s="77">
        <f>Feedstock!$I$10</f>
        <v>103.2148508229611</v>
      </c>
      <c r="K12" s="66">
        <f t="shared" si="19"/>
        <v>20.417430382862914</v>
      </c>
      <c r="L12" s="64">
        <f t="shared" si="20"/>
        <v>12.901856352860751</v>
      </c>
      <c r="M12" s="158">
        <v>5.0599999999999996</v>
      </c>
      <c r="N12" s="158">
        <v>35</v>
      </c>
      <c r="O12" s="158">
        <v>2</v>
      </c>
      <c r="P12" s="158">
        <v>0</v>
      </c>
      <c r="Q12" s="158">
        <v>1</v>
      </c>
      <c r="R12" s="158">
        <v>5.97</v>
      </c>
      <c r="S12" s="159">
        <f t="shared" si="9"/>
        <v>-0.14237288135593232</v>
      </c>
      <c r="T12" s="66">
        <f t="shared" si="10"/>
        <v>31.848341232220459</v>
      </c>
      <c r="U12" s="71">
        <f t="shared" si="11"/>
        <v>5.3798781029444394</v>
      </c>
      <c r="V12" s="70">
        <v>18.7</v>
      </c>
      <c r="W12" s="63">
        <v>87.20509780675701</v>
      </c>
      <c r="X12" s="66">
        <v>51.27379305802485</v>
      </c>
      <c r="Y12" s="78">
        <v>140.47024444444443</v>
      </c>
      <c r="Z12" s="66">
        <v>61.887466666666661</v>
      </c>
      <c r="AA12" s="64">
        <f t="shared" si="12"/>
        <v>78.582777777777778</v>
      </c>
      <c r="AB12" s="69">
        <v>0</v>
      </c>
      <c r="AC12" s="69">
        <v>33.931869033204158</v>
      </c>
      <c r="AD12" s="69">
        <v>8.6032942280641898</v>
      </c>
      <c r="AE12" s="69">
        <v>0</v>
      </c>
      <c r="AF12" s="69">
        <v>10.382235221130356</v>
      </c>
      <c r="AG12" s="69">
        <v>3.1565037088174575</v>
      </c>
      <c r="AH12" s="69">
        <v>0</v>
      </c>
      <c r="AI12" s="69">
        <v>0</v>
      </c>
      <c r="AJ12" s="69">
        <v>0</v>
      </c>
      <c r="AK12" s="69">
        <v>0</v>
      </c>
      <c r="AL12" s="69">
        <v>0</v>
      </c>
      <c r="AM12" s="290">
        <v>339.88376428449601</v>
      </c>
      <c r="AN12" s="157">
        <v>0</v>
      </c>
      <c r="AO12" s="66">
        <v>99.853620839147069</v>
      </c>
      <c r="AP12" s="66">
        <v>0.14637916085293398</v>
      </c>
      <c r="AQ12" s="75">
        <f t="shared" si="29"/>
        <v>0.15463905863177449</v>
      </c>
      <c r="AR12" s="75">
        <f t="shared" si="21"/>
        <v>0</v>
      </c>
      <c r="AS12" s="75">
        <f t="shared" si="22"/>
        <v>0.15441269927539841</v>
      </c>
      <c r="AT12" s="65">
        <f t="shared" si="23"/>
        <v>2.2635935637606807E-4</v>
      </c>
      <c r="AU12" s="76">
        <f>IF(AC12="NA","NA",AC12*'Read me'!$U$30)</f>
        <v>36.193993635417769</v>
      </c>
      <c r="AV12" s="50">
        <f>IF(AD12="NA","NA",AD12*'Read me'!$U$31)</f>
        <v>17.954700997699177</v>
      </c>
      <c r="AW12" s="50">
        <f>IF(AE12="NA","NA",AE12*'Read me'!$U$21)</f>
        <v>0</v>
      </c>
      <c r="AX12" s="50">
        <f>IF(AF12="NA","NA",AF12*'Read me'!$U$22)</f>
        <v>11.07438423587238</v>
      </c>
      <c r="AY12" s="50">
        <f>IF(AG12="NA","NA",AG12*'Read me'!$U$23)</f>
        <v>4.7774110187507466</v>
      </c>
      <c r="AZ12" s="50">
        <f>IF(AH12="NA","NA",AH12*'Read me'!$U$24)</f>
        <v>0</v>
      </c>
      <c r="BA12" s="50">
        <f>IF(AI12="NA","NA",AI12*'Read me'!$U$25)</f>
        <v>0</v>
      </c>
      <c r="BB12" s="50">
        <f>IF(AJ12="NA","NA",AJ12*'Read me'!$U$26)</f>
        <v>0</v>
      </c>
      <c r="BC12" s="50">
        <f>IF(AK12="NA","NA",AK12*'Read me'!$U$27)</f>
        <v>0</v>
      </c>
      <c r="BD12" s="50">
        <f>IF(AL12="NA","NA",AL12*'Read me'!$U$28)</f>
        <v>0</v>
      </c>
      <c r="BE12" s="76">
        <f t="shared" si="13"/>
        <v>15.851795254623127</v>
      </c>
      <c r="BF12" s="50">
        <f t="shared" si="24"/>
        <v>15.851795254623127</v>
      </c>
      <c r="BG12" s="50">
        <f t="shared" si="14"/>
        <v>0</v>
      </c>
      <c r="BH12" s="50">
        <f t="shared" si="0"/>
        <v>70.000489887740059</v>
      </c>
      <c r="BI12" s="238">
        <f>IF(Y12="NA","NA",Feedstock!$I$13-Y12)</f>
        <v>22.869198618577713</v>
      </c>
      <c r="BJ12" s="50">
        <f t="shared" si="1"/>
        <v>70.469754556704373</v>
      </c>
      <c r="BK12" s="50">
        <f t="shared" si="15"/>
        <v>0.42855839701088849</v>
      </c>
      <c r="BL12" s="233">
        <f t="shared" si="25"/>
        <v>-8.1130232210733979</v>
      </c>
      <c r="BM12" s="323">
        <f t="shared" si="30"/>
        <v>0.69862019146648835</v>
      </c>
      <c r="BN12" s="324">
        <f t="shared" si="31"/>
        <v>0.30137980853351165</v>
      </c>
      <c r="BO12" s="324">
        <f t="shared" si="32"/>
        <v>0</v>
      </c>
      <c r="BP12" s="324">
        <f t="shared" si="33"/>
        <v>0</v>
      </c>
      <c r="BQ12" s="324">
        <f t="shared" si="34"/>
        <v>0</v>
      </c>
      <c r="BR12" s="324">
        <f t="shared" si="35"/>
        <v>1</v>
      </c>
      <c r="BS12" s="324">
        <f t="shared" si="36"/>
        <v>0</v>
      </c>
      <c r="BT12" s="76">
        <f t="shared" si="37"/>
        <v>4.1168523566342881</v>
      </c>
      <c r="BU12" s="50">
        <f t="shared" si="37"/>
        <v>2.0422408717757592</v>
      </c>
      <c r="BV12" s="50">
        <f t="shared" si="37"/>
        <v>0</v>
      </c>
      <c r="BW12" s="50">
        <f t="shared" si="37"/>
        <v>1.2596456002885237</v>
      </c>
      <c r="BX12" s="50">
        <f t="shared" si="37"/>
        <v>0.54340220118479921</v>
      </c>
      <c r="BY12" s="50">
        <f t="shared" si="37"/>
        <v>0</v>
      </c>
      <c r="BZ12" s="50">
        <f t="shared" si="37"/>
        <v>0</v>
      </c>
      <c r="CA12" s="50">
        <f t="shared" si="37"/>
        <v>0</v>
      </c>
      <c r="CB12" s="50">
        <f t="shared" si="37"/>
        <v>0</v>
      </c>
      <c r="CC12" s="50">
        <f t="shared" si="37"/>
        <v>0</v>
      </c>
      <c r="CD12" s="50">
        <f t="shared" si="37"/>
        <v>1.8030478014733229</v>
      </c>
      <c r="CE12" s="50">
        <f t="shared" si="37"/>
        <v>1.8030478014733229</v>
      </c>
      <c r="CF12" s="50">
        <f t="shared" si="37"/>
        <v>0</v>
      </c>
      <c r="CG12" s="50">
        <f t="shared" si="38"/>
        <v>7.9621410298833686</v>
      </c>
      <c r="CH12" s="76">
        <f>Feedstock!$I$19/LHHO!$H11</f>
        <v>2.629794339815386</v>
      </c>
      <c r="CI12" s="50">
        <f>Feedstock!$I$17/LHHO!$H11</f>
        <v>1.1517818967369367</v>
      </c>
      <c r="CJ12" s="50">
        <v>0</v>
      </c>
      <c r="CK12" s="50">
        <f>Feedstock!$I$21/LHHO!$H11</f>
        <v>0.31260385740734065</v>
      </c>
      <c r="CL12" s="50">
        <f>Feedstock!$I$23/LHHO!$H11</f>
        <v>0.1121436700203198</v>
      </c>
      <c r="CM12" s="50">
        <f>Feedstock!$I$25/LHHO!$H11</f>
        <v>0</v>
      </c>
      <c r="CN12" s="50">
        <v>0</v>
      </c>
      <c r="CO12" s="50">
        <v>0</v>
      </c>
      <c r="CP12" s="50">
        <v>0</v>
      </c>
      <c r="CQ12" s="50">
        <v>0</v>
      </c>
      <c r="CR12" s="76">
        <f>Feedstock!$I$26/LHHO!$H11</f>
        <v>0.42474752742766042</v>
      </c>
      <c r="CS12" s="50">
        <f>Feedstock!$I$27/LHHO!$H11</f>
        <v>0.42474752742766042</v>
      </c>
      <c r="CT12" s="50">
        <f>Feedstock!$I$28/LHHO!$H11</f>
        <v>0</v>
      </c>
      <c r="CU12" s="76">
        <f t="shared" si="39"/>
        <v>1.487058016818902</v>
      </c>
      <c r="CV12" s="50">
        <f t="shared" si="40"/>
        <v>0.89045897503882254</v>
      </c>
      <c r="CW12" s="50">
        <f t="shared" si="41"/>
        <v>0</v>
      </c>
      <c r="CX12" s="50">
        <f t="shared" si="42"/>
        <v>0.94704174288118304</v>
      </c>
      <c r="CY12" s="50">
        <f t="shared" si="43"/>
        <v>0.43125853116447943</v>
      </c>
      <c r="CZ12" s="50">
        <f t="shared" si="44"/>
        <v>0</v>
      </c>
      <c r="DA12" s="50">
        <f t="shared" si="45"/>
        <v>0</v>
      </c>
      <c r="DB12" s="50">
        <f t="shared" si="46"/>
        <v>0</v>
      </c>
      <c r="DC12" s="50">
        <f t="shared" si="47"/>
        <v>0</v>
      </c>
      <c r="DD12" s="50">
        <f t="shared" si="48"/>
        <v>0</v>
      </c>
      <c r="DE12" s="76">
        <f t="shared" si="49"/>
        <v>1.3783002740456625</v>
      </c>
      <c r="DF12" s="50">
        <f t="shared" si="50"/>
        <v>1.3783002740456625</v>
      </c>
      <c r="DG12" s="71">
        <f t="shared" si="51"/>
        <v>0</v>
      </c>
      <c r="DH12" s="159">
        <f t="shared" si="52"/>
        <v>8.0040179840853015E-2</v>
      </c>
      <c r="DI12" s="160">
        <f t="shared" si="28"/>
        <v>4.7928524440138745E-2</v>
      </c>
      <c r="DJ12" s="160">
        <f t="shared" si="28"/>
        <v>0</v>
      </c>
      <c r="DK12" s="160">
        <f t="shared" si="28"/>
        <v>5.0974064602508425E-2</v>
      </c>
      <c r="DL12" s="160">
        <f t="shared" si="28"/>
        <v>2.321228223909353E-2</v>
      </c>
      <c r="DM12" s="160">
        <f t="shared" si="28"/>
        <v>0</v>
      </c>
      <c r="DN12" s="160">
        <f t="shared" si="28"/>
        <v>0</v>
      </c>
      <c r="DO12" s="160">
        <f t="shared" si="28"/>
        <v>0</v>
      </c>
      <c r="DP12" s="160">
        <f t="shared" si="28"/>
        <v>0</v>
      </c>
      <c r="DQ12" s="160">
        <f t="shared" si="28"/>
        <v>0</v>
      </c>
      <c r="DR12" s="159">
        <f t="shared" si="28"/>
        <v>7.4186346841601955E-2</v>
      </c>
      <c r="DS12" s="160">
        <f t="shared" si="28"/>
        <v>7.4186346841601955E-2</v>
      </c>
      <c r="DT12" s="160">
        <f t="shared" si="28"/>
        <v>0</v>
      </c>
      <c r="DU12" s="160">
        <f t="shared" si="16"/>
        <v>0.20215505112259372</v>
      </c>
      <c r="DV12" s="248">
        <f>Feedstock!$I$8/LHHO!H12</f>
        <v>14.077910578165573</v>
      </c>
      <c r="DW12" s="75">
        <f t="shared" si="4"/>
        <v>9.9190632576384203</v>
      </c>
      <c r="DX12" s="333">
        <f t="shared" si="5"/>
        <v>5.8320902056508297</v>
      </c>
      <c r="DY12" s="160">
        <f t="shared" si="53"/>
        <v>0.22569211067846504</v>
      </c>
      <c r="DZ12" s="161">
        <f t="shared" si="7"/>
        <v>0.50323240648797674</v>
      </c>
    </row>
    <row r="13" spans="1:130" s="261" customFormat="1">
      <c r="A13" s="57"/>
      <c r="B13" s="57">
        <v>1</v>
      </c>
      <c r="C13" s="73">
        <v>31.270833333335759</v>
      </c>
      <c r="D13" s="126">
        <f t="shared" si="17"/>
        <v>3.3333333333357587</v>
      </c>
      <c r="E13" s="57">
        <v>0.6</v>
      </c>
      <c r="F13" s="57">
        <v>0</v>
      </c>
      <c r="G13" s="210" t="s">
        <v>88</v>
      </c>
      <c r="H13" s="68" t="s">
        <v>88</v>
      </c>
      <c r="I13" s="281" t="s">
        <v>88</v>
      </c>
      <c r="J13" s="281" t="s">
        <v>88</v>
      </c>
      <c r="K13" s="57" t="s">
        <v>88</v>
      </c>
      <c r="L13" s="211" t="s">
        <v>88</v>
      </c>
      <c r="M13" s="57">
        <v>5.04</v>
      </c>
      <c r="N13" s="57" t="s">
        <v>88</v>
      </c>
      <c r="O13" s="57" t="s">
        <v>88</v>
      </c>
      <c r="P13" s="57" t="s">
        <v>88</v>
      </c>
      <c r="Q13" s="57" t="s">
        <v>88</v>
      </c>
      <c r="R13" s="57" t="s">
        <v>88</v>
      </c>
      <c r="S13" s="304">
        <f t="shared" si="9"/>
        <v>-0.15577889447236176</v>
      </c>
      <c r="T13" s="73" t="s">
        <v>88</v>
      </c>
      <c r="U13" s="74" t="str">
        <f t="shared" si="11"/>
        <v>NA</v>
      </c>
      <c r="V13" s="212">
        <v>17.2</v>
      </c>
      <c r="W13" s="67" t="s">
        <v>88</v>
      </c>
      <c r="X13" s="73" t="s">
        <v>88</v>
      </c>
      <c r="Y13" s="73">
        <v>129.22881355932205</v>
      </c>
      <c r="Z13" s="73">
        <v>58.128217040358741</v>
      </c>
      <c r="AA13" s="126">
        <f t="shared" si="12"/>
        <v>71.1005965189633</v>
      </c>
      <c r="AB13" s="72">
        <v>0</v>
      </c>
      <c r="AC13" s="72">
        <v>31.322401090035711</v>
      </c>
      <c r="AD13" s="72">
        <v>9.5615881766119166</v>
      </c>
      <c r="AE13" s="72">
        <v>0</v>
      </c>
      <c r="AF13" s="72">
        <v>11.392009931444278</v>
      </c>
      <c r="AG13" s="72">
        <v>3.1582946842829056</v>
      </c>
      <c r="AH13" s="72">
        <v>0.24432884915552791</v>
      </c>
      <c r="AI13" s="72">
        <v>0</v>
      </c>
      <c r="AJ13" s="72">
        <v>0</v>
      </c>
      <c r="AK13" s="72">
        <v>0</v>
      </c>
      <c r="AL13" s="72">
        <v>0</v>
      </c>
      <c r="AM13" s="292">
        <v>434.29592103018933</v>
      </c>
      <c r="AN13" s="57">
        <v>0</v>
      </c>
      <c r="AO13" s="73">
        <v>99.797626066800419</v>
      </c>
      <c r="AP13" s="73">
        <v>0.20237393319957944</v>
      </c>
      <c r="AQ13" s="217">
        <f t="shared" si="29"/>
        <v>0.21714796051493668</v>
      </c>
      <c r="AR13" s="217">
        <f t="shared" si="21"/>
        <v>0</v>
      </c>
      <c r="AS13" s="217">
        <f t="shared" si="22"/>
        <v>0.21670850964637992</v>
      </c>
      <c r="AT13" s="210">
        <f t="shared" si="23"/>
        <v>4.3945086855674712E-4</v>
      </c>
      <c r="AU13" s="213">
        <f>IF(AC13="NA","NA",AC13*'Read me'!$U$30)</f>
        <v>33.410561162704759</v>
      </c>
      <c r="AV13" s="72">
        <f>IF(AD13="NA","NA",AD13*'Read me'!$U$31)</f>
        <v>19.954618803363999</v>
      </c>
      <c r="AW13" s="72">
        <f>IF(AE13="NA","NA",AE13*'Read me'!$U$21)</f>
        <v>0</v>
      </c>
      <c r="AX13" s="72">
        <f>IF(AF13="NA","NA",AF13*'Read me'!$U$22)</f>
        <v>12.15147726020723</v>
      </c>
      <c r="AY13" s="72">
        <f>IF(AG13="NA","NA",AG13*'Read me'!$U$23)</f>
        <v>4.7801216843200738</v>
      </c>
      <c r="AZ13" s="72">
        <f>IF(AH13="NA","NA",AH13*'Read me'!$U$24)</f>
        <v>0.44423427119186898</v>
      </c>
      <c r="BA13" s="72">
        <f>IF(AI13="NA","NA",AI13*'Read me'!$U$25)</f>
        <v>0</v>
      </c>
      <c r="BB13" s="72">
        <f>IF(AJ13="NA","NA",AJ13*'Read me'!$U$26)</f>
        <v>0</v>
      </c>
      <c r="BC13" s="72">
        <f>IF(AK13="NA","NA",AK13*'Read me'!$U$27)</f>
        <v>0</v>
      </c>
      <c r="BD13" s="72">
        <f>IF(AL13="NA","NA",AL13*'Read me'!$U$28)</f>
        <v>0</v>
      </c>
      <c r="BE13" s="213">
        <f t="shared" si="13"/>
        <v>17.375833215719172</v>
      </c>
      <c r="BF13" s="72">
        <f t="shared" si="24"/>
        <v>17.375833215719172</v>
      </c>
      <c r="BG13" s="72">
        <f t="shared" si="14"/>
        <v>0</v>
      </c>
      <c r="BH13" s="72">
        <f t="shared" si="0"/>
        <v>70.741013181787935</v>
      </c>
      <c r="BI13" s="239">
        <f>IF(Y13="NA","NA",Feedstock!$I$13-Y13)</f>
        <v>34.110629503700096</v>
      </c>
      <c r="BJ13" s="72">
        <f t="shared" si="1"/>
        <v>58.487800377534114</v>
      </c>
      <c r="BK13" s="72">
        <f>IF(BH13="NA","NA",BH13/I12)</f>
        <v>0.43309204350901054</v>
      </c>
      <c r="BL13" s="282">
        <f t="shared" si="25"/>
        <v>-12.612796141429193</v>
      </c>
      <c r="BM13" s="325">
        <f t="shared" si="30"/>
        <v>0.69933206133760017</v>
      </c>
      <c r="BN13" s="326">
        <f t="shared" si="31"/>
        <v>0.2751017246180576</v>
      </c>
      <c r="BO13" s="326">
        <f t="shared" si="32"/>
        <v>2.5566214044342301E-2</v>
      </c>
      <c r="BP13" s="326">
        <f t="shared" si="33"/>
        <v>0</v>
      </c>
      <c r="BQ13" s="326">
        <f t="shared" si="34"/>
        <v>0</v>
      </c>
      <c r="BR13" s="326">
        <f t="shared" si="35"/>
        <v>1</v>
      </c>
      <c r="BS13" s="326">
        <f t="shared" si="36"/>
        <v>0</v>
      </c>
      <c r="BT13" s="213">
        <f t="shared" si="37"/>
        <v>4.1763201453350565</v>
      </c>
      <c r="BU13" s="72">
        <f t="shared" si="37"/>
        <v>2.4943273504186849</v>
      </c>
      <c r="BV13" s="72">
        <f t="shared" si="37"/>
        <v>0</v>
      </c>
      <c r="BW13" s="72">
        <f t="shared" si="37"/>
        <v>1.5189346575247984</v>
      </c>
      <c r="BX13" s="72">
        <f t="shared" si="37"/>
        <v>0.59751521053957446</v>
      </c>
      <c r="BY13" s="72">
        <f t="shared" si="37"/>
        <v>5.5529283898943217E-2</v>
      </c>
      <c r="BZ13" s="72">
        <f t="shared" si="37"/>
        <v>0</v>
      </c>
      <c r="CA13" s="72">
        <f t="shared" si="37"/>
        <v>0</v>
      </c>
      <c r="CB13" s="72">
        <f t="shared" si="37"/>
        <v>0</v>
      </c>
      <c r="CC13" s="72">
        <f t="shared" si="37"/>
        <v>0</v>
      </c>
      <c r="CD13" s="72">
        <f t="shared" si="37"/>
        <v>2.171979151963316</v>
      </c>
      <c r="CE13" s="72">
        <f t="shared" si="37"/>
        <v>2.171979151963316</v>
      </c>
      <c r="CF13" s="72">
        <f t="shared" si="37"/>
        <v>0</v>
      </c>
      <c r="CG13" s="72">
        <f t="shared" si="38"/>
        <v>8.8426266477170579</v>
      </c>
      <c r="CH13" s="213">
        <f>Feedstock!$I$19/LHHO!$H12</f>
        <v>2.8900344046914848</v>
      </c>
      <c r="CI13" s="72">
        <f>Feedstock!$I$17/LHHO!$H12</f>
        <v>1.2657603136008875</v>
      </c>
      <c r="CJ13" s="72">
        <v>0</v>
      </c>
      <c r="CK13" s="72">
        <f>Feedstock!$I$21/LHHO!$H12</f>
        <v>0.34353861412976788</v>
      </c>
      <c r="CL13" s="72">
        <f>Feedstock!$I$23/LHHO!$H12</f>
        <v>0.12324122069935145</v>
      </c>
      <c r="CM13" s="72">
        <f>Feedstock!$I$25/LHHO!$H12</f>
        <v>0</v>
      </c>
      <c r="CN13" s="72">
        <v>0</v>
      </c>
      <c r="CO13" s="72">
        <v>0</v>
      </c>
      <c r="CP13" s="72">
        <v>0</v>
      </c>
      <c r="CQ13" s="72">
        <v>0</v>
      </c>
      <c r="CR13" s="213">
        <f>Feedstock!$I$26/LHHO!$H12</f>
        <v>0.46677983482911928</v>
      </c>
      <c r="CS13" s="72">
        <f>Feedstock!$I$27/LHHO!$H12</f>
        <v>0.46677983482911928</v>
      </c>
      <c r="CT13" s="72">
        <f>Feedstock!$I$28/LHHO!$H12</f>
        <v>0</v>
      </c>
      <c r="CU13" s="213">
        <f t="shared" si="39"/>
        <v>1.2862857406435717</v>
      </c>
      <c r="CV13" s="72">
        <f t="shared" si="40"/>
        <v>1.2285670368177974</v>
      </c>
      <c r="CW13" s="72">
        <f t="shared" si="41"/>
        <v>0</v>
      </c>
      <c r="CX13" s="72">
        <f t="shared" si="42"/>
        <v>1.1753960433950306</v>
      </c>
      <c r="CY13" s="72">
        <f t="shared" si="43"/>
        <v>0.47427398984022301</v>
      </c>
      <c r="CZ13" s="72">
        <f t="shared" si="44"/>
        <v>5.5529283898943217E-2</v>
      </c>
      <c r="DA13" s="72">
        <f t="shared" si="45"/>
        <v>0</v>
      </c>
      <c r="DB13" s="72">
        <f t="shared" si="46"/>
        <v>0</v>
      </c>
      <c r="DC13" s="72">
        <f t="shared" si="47"/>
        <v>0</v>
      </c>
      <c r="DD13" s="72">
        <f t="shared" si="48"/>
        <v>0</v>
      </c>
      <c r="DE13" s="213">
        <f t="shared" si="49"/>
        <v>1.7051993171341968</v>
      </c>
      <c r="DF13" s="72">
        <f t="shared" si="50"/>
        <v>1.7051993171341968</v>
      </c>
      <c r="DG13" s="74">
        <f t="shared" si="51"/>
        <v>0</v>
      </c>
      <c r="DH13" s="304">
        <f t="shared" si="52"/>
        <v>6.2999393974826415E-2</v>
      </c>
      <c r="DI13" s="106">
        <f t="shared" si="28"/>
        <v>6.0172461165778145E-2</v>
      </c>
      <c r="DJ13" s="106">
        <f t="shared" si="28"/>
        <v>0</v>
      </c>
      <c r="DK13" s="106">
        <f t="shared" si="28"/>
        <v>5.7568265024259997E-2</v>
      </c>
      <c r="DL13" s="106">
        <f t="shared" si="28"/>
        <v>2.3228877529970583E-2</v>
      </c>
      <c r="DM13" s="106">
        <f t="shared" si="28"/>
        <v>2.7196999258805332E-3</v>
      </c>
      <c r="DN13" s="106">
        <f t="shared" si="28"/>
        <v>0</v>
      </c>
      <c r="DO13" s="106">
        <f t="shared" si="28"/>
        <v>0</v>
      </c>
      <c r="DP13" s="106">
        <f t="shared" si="28"/>
        <v>0</v>
      </c>
      <c r="DQ13" s="106">
        <f t="shared" si="28"/>
        <v>0</v>
      </c>
      <c r="DR13" s="304">
        <f t="shared" si="28"/>
        <v>8.3516842480111111E-2</v>
      </c>
      <c r="DS13" s="106">
        <f t="shared" si="28"/>
        <v>8.3516842480111111E-2</v>
      </c>
      <c r="DT13" s="106">
        <f t="shared" si="28"/>
        <v>0</v>
      </c>
      <c r="DU13" s="106">
        <f t="shared" si="16"/>
        <v>0.20668869762071565</v>
      </c>
      <c r="DV13" s="216" t="s">
        <v>88</v>
      </c>
      <c r="DW13" s="217" t="str">
        <f t="shared" si="4"/>
        <v>NA</v>
      </c>
      <c r="DX13" s="334" t="str">
        <f t="shared" si="5"/>
        <v>NA</v>
      </c>
      <c r="DY13" s="106" t="str">
        <f t="shared" si="53"/>
        <v>NA</v>
      </c>
      <c r="DZ13" s="115" t="str">
        <f t="shared" si="7"/>
        <v>NA</v>
      </c>
    </row>
    <row r="14" spans="1:130" s="261" customFormat="1">
      <c r="A14" s="278" t="s">
        <v>145</v>
      </c>
      <c r="B14" s="172">
        <v>2</v>
      </c>
      <c r="C14" s="174">
        <v>-1</v>
      </c>
      <c r="D14" s="181" t="s">
        <v>88</v>
      </c>
      <c r="E14" s="278">
        <v>0.35</v>
      </c>
      <c r="F14" s="278">
        <v>0</v>
      </c>
      <c r="G14" s="170">
        <v>0</v>
      </c>
      <c r="H14" s="171" t="s">
        <v>88</v>
      </c>
      <c r="I14" s="279" t="s">
        <v>88</v>
      </c>
      <c r="J14" s="279" t="s">
        <v>88</v>
      </c>
      <c r="K14" s="172" t="s">
        <v>88</v>
      </c>
      <c r="L14" s="170" t="s">
        <v>88</v>
      </c>
      <c r="M14" s="278">
        <v>5.61</v>
      </c>
      <c r="N14" s="278">
        <v>7</v>
      </c>
      <c r="O14" s="278">
        <v>0.5</v>
      </c>
      <c r="P14" s="278">
        <v>0</v>
      </c>
      <c r="Q14" s="278">
        <v>1</v>
      </c>
      <c r="R14" s="278">
        <v>5.86</v>
      </c>
      <c r="S14" s="185" t="str">
        <f>IF(CZ14="NA","NA",CZ14/$H13)</f>
        <v>NA</v>
      </c>
      <c r="T14" s="176" t="str">
        <f>IF(DA14="NA","NA",DA14/$H13)</f>
        <v>NA</v>
      </c>
      <c r="U14" s="231" t="str">
        <f t="shared" si="11"/>
        <v>NA</v>
      </c>
      <c r="V14" s="184">
        <v>12.83</v>
      </c>
      <c r="W14" s="280" t="s">
        <v>88</v>
      </c>
      <c r="X14" s="280" t="s">
        <v>88</v>
      </c>
      <c r="Y14" s="278" t="s">
        <v>88</v>
      </c>
      <c r="Z14" s="172" t="s">
        <v>88</v>
      </c>
      <c r="AA14" s="170" t="str">
        <f t="shared" si="12"/>
        <v>NA</v>
      </c>
      <c r="AB14" s="278" t="s">
        <v>88</v>
      </c>
      <c r="AC14" s="278" t="s">
        <v>88</v>
      </c>
      <c r="AD14" s="278" t="s">
        <v>88</v>
      </c>
      <c r="AE14" s="278" t="s">
        <v>88</v>
      </c>
      <c r="AF14" s="278" t="s">
        <v>88</v>
      </c>
      <c r="AG14" s="278" t="s">
        <v>88</v>
      </c>
      <c r="AH14" s="278" t="s">
        <v>88</v>
      </c>
      <c r="AI14" s="278" t="s">
        <v>88</v>
      </c>
      <c r="AJ14" s="278" t="s">
        <v>88</v>
      </c>
      <c r="AK14" s="278" t="s">
        <v>88</v>
      </c>
      <c r="AL14" s="278" t="s">
        <v>88</v>
      </c>
      <c r="AM14" s="460" t="s">
        <v>88</v>
      </c>
      <c r="AN14" s="174" t="s">
        <v>88</v>
      </c>
      <c r="AO14" s="174" t="s">
        <v>88</v>
      </c>
      <c r="AP14" s="174" t="s">
        <v>88</v>
      </c>
      <c r="AQ14" s="219" t="s">
        <v>88</v>
      </c>
      <c r="AR14" s="219" t="s">
        <v>88</v>
      </c>
      <c r="AS14" s="219" t="s">
        <v>88</v>
      </c>
      <c r="AT14" s="182" t="s">
        <v>88</v>
      </c>
      <c r="AU14" s="171" t="str">
        <f>IF(AC14="NA","NA",AC14*'Read me'!$U$30)</f>
        <v>NA</v>
      </c>
      <c r="AV14" s="172" t="str">
        <f>IF(AD14="NA","NA",AD14*'Read me'!$U$31)</f>
        <v>NA</v>
      </c>
      <c r="AW14" s="172" t="str">
        <f>IF(AE14="NA","NA",AE14*'Read me'!$U$21)</f>
        <v>NA</v>
      </c>
      <c r="AX14" s="172" t="str">
        <f>IF(AF14="NA","NA",AF14*'Read me'!$U$22)</f>
        <v>NA</v>
      </c>
      <c r="AY14" s="172" t="str">
        <f>IF(AG14="NA","NA",AG14*'Read me'!$U$23)</f>
        <v>NA</v>
      </c>
      <c r="AZ14" s="172" t="str">
        <f>IF(AH14="NA","NA",AH14*'Read me'!$U$24)</f>
        <v>NA</v>
      </c>
      <c r="BA14" s="172" t="str">
        <f>IF(AI14="NA","NA",AI14*'Read me'!$U$25)</f>
        <v>NA</v>
      </c>
      <c r="BB14" s="172" t="str">
        <f>IF(AJ14="NA","NA",AJ14*'Read me'!$U$26)</f>
        <v>NA</v>
      </c>
      <c r="BC14" s="172" t="str">
        <f>IF(AK14="NA","NA",AK14*'Read me'!$U$27)</f>
        <v>NA</v>
      </c>
      <c r="BD14" s="172" t="str">
        <f>IF(AL14="NA","NA",AL14*'Read me'!$U$28)</f>
        <v>NA</v>
      </c>
      <c r="BE14" s="171" t="str">
        <f t="shared" si="13"/>
        <v>NA</v>
      </c>
      <c r="BF14" s="176">
        <f t="shared" si="24"/>
        <v>0</v>
      </c>
      <c r="BG14" s="176">
        <f t="shared" si="14"/>
        <v>0</v>
      </c>
      <c r="BH14" s="176" t="str">
        <f t="shared" si="0"/>
        <v>NA</v>
      </c>
      <c r="BI14" s="236" t="str">
        <f>IF(Y14="NA","NA",Feedstock!$I$13-Y14)</f>
        <v>NA</v>
      </c>
      <c r="BJ14" s="176" t="str">
        <f t="shared" si="1"/>
        <v>NA</v>
      </c>
      <c r="BK14" s="176" t="str">
        <f t="shared" ref="BK14:BK23" si="54">IF(BH14="NA","NA",BH14/I14)</f>
        <v>NA</v>
      </c>
      <c r="BL14" s="176" t="str">
        <f t="shared" si="25"/>
        <v>NA</v>
      </c>
      <c r="BM14" s="327" t="str">
        <f t="shared" si="30"/>
        <v>NA</v>
      </c>
      <c r="BN14" s="328" t="str">
        <f t="shared" si="31"/>
        <v>NA</v>
      </c>
      <c r="BO14" s="328" t="str">
        <f t="shared" si="32"/>
        <v>NA</v>
      </c>
      <c r="BP14" s="328" t="str">
        <f t="shared" si="33"/>
        <v>NA</v>
      </c>
      <c r="BQ14" s="328" t="str">
        <f t="shared" si="34"/>
        <v>NA</v>
      </c>
      <c r="BR14" s="328" t="str">
        <f t="shared" si="35"/>
        <v>NA</v>
      </c>
      <c r="BS14" s="328" t="str">
        <f t="shared" si="36"/>
        <v>NA</v>
      </c>
      <c r="BT14" s="185" t="str">
        <f t="shared" ref="BT14:CD14" si="55">IF(AU14="NA","NA",AU14/$H13)</f>
        <v>NA</v>
      </c>
      <c r="BU14" s="176" t="str">
        <f t="shared" si="55"/>
        <v>NA</v>
      </c>
      <c r="BV14" s="176" t="str">
        <f t="shared" si="55"/>
        <v>NA</v>
      </c>
      <c r="BW14" s="176" t="str">
        <f t="shared" si="55"/>
        <v>NA</v>
      </c>
      <c r="BX14" s="176" t="str">
        <f t="shared" si="55"/>
        <v>NA</v>
      </c>
      <c r="BY14" s="176" t="str">
        <f t="shared" si="55"/>
        <v>NA</v>
      </c>
      <c r="BZ14" s="176" t="str">
        <f t="shared" si="55"/>
        <v>NA</v>
      </c>
      <c r="CA14" s="176" t="str">
        <f t="shared" si="55"/>
        <v>NA</v>
      </c>
      <c r="CB14" s="176" t="str">
        <f t="shared" si="55"/>
        <v>NA</v>
      </c>
      <c r="CC14" s="176" t="str">
        <f t="shared" si="55"/>
        <v>NA</v>
      </c>
      <c r="CD14" s="176" t="str">
        <f t="shared" si="55"/>
        <v>NA</v>
      </c>
      <c r="CE14" s="176" t="s">
        <v>88</v>
      </c>
      <c r="CF14" s="176" t="s">
        <v>88</v>
      </c>
      <c r="CG14" s="176" t="str">
        <f t="shared" si="38"/>
        <v>NA</v>
      </c>
      <c r="CH14" s="185" t="str">
        <f t="shared" ref="CH14:CO14" si="56">IF(AM14="NA","NA",AM14/$H13)</f>
        <v>NA</v>
      </c>
      <c r="CI14" s="176" t="str">
        <f t="shared" si="56"/>
        <v>NA</v>
      </c>
      <c r="CJ14" s="176" t="str">
        <f t="shared" si="56"/>
        <v>NA</v>
      </c>
      <c r="CK14" s="176" t="str">
        <f t="shared" si="56"/>
        <v>NA</v>
      </c>
      <c r="CL14" s="176" t="str">
        <f t="shared" si="56"/>
        <v>NA</v>
      </c>
      <c r="CM14" s="176" t="str">
        <f t="shared" si="56"/>
        <v>NA</v>
      </c>
      <c r="CN14" s="176" t="str">
        <f t="shared" si="56"/>
        <v>NA</v>
      </c>
      <c r="CO14" s="176" t="str">
        <f t="shared" si="56"/>
        <v>NA</v>
      </c>
      <c r="CP14" s="176" t="str">
        <f t="shared" ref="CP14" si="57">IF(BT14="NA","NA",BT14/$H13)</f>
        <v>NA</v>
      </c>
      <c r="CQ14" s="176" t="str">
        <f t="shared" ref="CQ14" si="58">IF(BU14="NA","NA",BU14/$H13)</f>
        <v>NA</v>
      </c>
      <c r="CR14" s="185" t="str">
        <f t="shared" ref="CR14" si="59">IF(BV14="NA","NA",BV14/$H13)</f>
        <v>NA</v>
      </c>
      <c r="CS14" s="176" t="str">
        <f t="shared" ref="CS14" si="60">IF(BW14="NA","NA",BW14/$H13)</f>
        <v>NA</v>
      </c>
      <c r="CT14" s="176" t="str">
        <f t="shared" ref="CT14" si="61">IF(BX14="NA","NA",BX14/$H13)</f>
        <v>NA</v>
      </c>
      <c r="CU14" s="185" t="str">
        <f t="shared" ref="CU14" si="62">IF(BY14="NA","NA",BY14/$H13)</f>
        <v>NA</v>
      </c>
      <c r="CV14" s="176" t="str">
        <f t="shared" ref="CV14" si="63">IF(BZ14="NA","NA",BZ14/$H13)</f>
        <v>NA</v>
      </c>
      <c r="CW14" s="176" t="str">
        <f t="shared" ref="CW14" si="64">IF(CA14="NA","NA",CA14/$H13)</f>
        <v>NA</v>
      </c>
      <c r="CX14" s="176" t="str">
        <f t="shared" ref="CX14" si="65">IF(CB14="NA","NA",CB14/$H13)</f>
        <v>NA</v>
      </c>
      <c r="CY14" s="176" t="str">
        <f t="shared" ref="CY14" si="66">IF(CC14="NA","NA",CC14/$H13)</f>
        <v>NA</v>
      </c>
      <c r="CZ14" s="176" t="str">
        <f t="shared" ref="CZ14" si="67">IF(CD14="NA","NA",CD14/$H13)</f>
        <v>NA</v>
      </c>
      <c r="DA14" s="176" t="str">
        <f t="shared" ref="DA14" si="68">IF(CE14="NA","NA",CE14/$H13)</f>
        <v>NA</v>
      </c>
      <c r="DB14" s="176" t="str">
        <f t="shared" ref="DB14" si="69">IF(CF14="NA","NA",CF14/$H13)</f>
        <v>NA</v>
      </c>
      <c r="DC14" s="176" t="str">
        <f t="shared" ref="DC14" si="70">IF(CH14="NA","NA",CH14/$H13)</f>
        <v>NA</v>
      </c>
      <c r="DD14" s="176" t="str">
        <f t="shared" ref="DD14" si="71">IF(CI14="NA","NA",CI14/$H13)</f>
        <v>NA</v>
      </c>
      <c r="DE14" s="185" t="str">
        <f t="shared" ref="DE14" si="72">IF(CJ14="NA","NA",CJ14/$H13)</f>
        <v>NA</v>
      </c>
      <c r="DF14" s="176" t="str">
        <f t="shared" ref="DF14" si="73">IF(CK14="NA","NA",CK14/$H13)</f>
        <v>NA</v>
      </c>
      <c r="DG14" s="231" t="str">
        <f t="shared" ref="DG14" si="74">IF(CL14="NA","NA",CL14/$H13)</f>
        <v>NA</v>
      </c>
      <c r="DH14" s="298" t="str">
        <f t="shared" ref="DH14" si="75">IF(CM14="NA","NA",CM14/$H13)</f>
        <v>NA</v>
      </c>
      <c r="DI14" s="186" t="str">
        <f t="shared" ref="DI14" si="76">IF(CN14="NA","NA",CN14/$H13)</f>
        <v>NA</v>
      </c>
      <c r="DJ14" s="186" t="str">
        <f t="shared" ref="DJ14" si="77">IF(CO14="NA","NA",CO14/$H13)</f>
        <v>NA</v>
      </c>
      <c r="DK14" s="186" t="str">
        <f t="shared" ref="DK14" si="78">IF(CP14="NA","NA",CP14/$H13)</f>
        <v>NA</v>
      </c>
      <c r="DL14" s="186" t="str">
        <f t="shared" ref="DL14" si="79">IF(CQ14="NA","NA",CQ14/$H13)</f>
        <v>NA</v>
      </c>
      <c r="DM14" s="186" t="str">
        <f t="shared" ref="DM14" si="80">IF(CR14="NA","NA",CR14/$H13)</f>
        <v>NA</v>
      </c>
      <c r="DN14" s="186" t="str">
        <f t="shared" ref="DN14" si="81">IF(CS14="NA","NA",CS14/$H13)</f>
        <v>NA</v>
      </c>
      <c r="DO14" s="186" t="str">
        <f t="shared" ref="DO14" si="82">IF(CT14="NA","NA",CT14/$H13)</f>
        <v>NA</v>
      </c>
      <c r="DP14" s="186" t="str">
        <f t="shared" ref="DP14" si="83">IF(CU14="NA","NA",CU14/$H13)</f>
        <v>NA</v>
      </c>
      <c r="DQ14" s="186" t="str">
        <f t="shared" ref="DQ14" si="84">IF(CV14="NA","NA",CV14/$H13)</f>
        <v>NA</v>
      </c>
      <c r="DR14" s="298" t="str">
        <f t="shared" ref="DR14" si="85">IF(CW14="NA","NA",CW14/$H13)</f>
        <v>NA</v>
      </c>
      <c r="DS14" s="186" t="str">
        <f t="shared" ref="DS14" si="86">IF(CX14="NA","NA",CX14/$H13)</f>
        <v>NA</v>
      </c>
      <c r="DT14" s="186" t="str">
        <f t="shared" ref="DT14" si="87">IF(CY14="NA","NA",CY14/$H13)</f>
        <v>NA</v>
      </c>
      <c r="DU14" s="186" t="str">
        <f t="shared" si="16"/>
        <v>NA</v>
      </c>
      <c r="DV14" s="246" t="s">
        <v>88</v>
      </c>
      <c r="DW14" s="219" t="str">
        <f t="shared" si="4"/>
        <v>NA</v>
      </c>
      <c r="DX14" s="335" t="str">
        <f t="shared" si="5"/>
        <v>NA</v>
      </c>
      <c r="DY14" s="186" t="str">
        <f t="shared" si="53"/>
        <v>NA</v>
      </c>
      <c r="DZ14" s="336" t="str">
        <f t="shared" si="7"/>
        <v>NA</v>
      </c>
    </row>
    <row r="15" spans="1:130" s="261" customFormat="1">
      <c r="A15" s="187"/>
      <c r="B15" s="192">
        <v>2</v>
      </c>
      <c r="C15" s="195">
        <v>0</v>
      </c>
      <c r="D15" s="190">
        <f t="shared" si="17"/>
        <v>1</v>
      </c>
      <c r="E15" s="187">
        <v>0.6</v>
      </c>
      <c r="F15" s="187">
        <v>0.25</v>
      </c>
      <c r="G15" s="193">
        <f t="shared" ref="G15:G23" si="88">F15/D16</f>
        <v>7.6190476190476197E-2</v>
      </c>
      <c r="H15" s="189">
        <f>E15/G15</f>
        <v>7.8749999999999991</v>
      </c>
      <c r="I15" s="260">
        <f>Feedstock!$I$13</f>
        <v>163.33944306302214</v>
      </c>
      <c r="J15" s="260">
        <f>Feedstock!$I$10</f>
        <v>103.2148508229611</v>
      </c>
      <c r="K15" s="195">
        <f>I15/$E15*$G15</f>
        <v>20.741516579431387</v>
      </c>
      <c r="L15" s="190">
        <f>J15/$E15*$G15</f>
        <v>13.106647723550617</v>
      </c>
      <c r="M15" s="187">
        <v>5.83</v>
      </c>
      <c r="N15" s="187">
        <v>15</v>
      </c>
      <c r="O15" s="187">
        <v>2</v>
      </c>
      <c r="P15" s="187">
        <v>0</v>
      </c>
      <c r="Q15" s="187">
        <v>1</v>
      </c>
      <c r="R15" s="187">
        <v>5.92</v>
      </c>
      <c r="S15" s="296">
        <f t="shared" ref="S15:S24" si="89">(M15-R14)/R14</f>
        <v>-5.1194539249147181E-3</v>
      </c>
      <c r="T15" s="195">
        <f t="shared" ref="T15:T23" si="90">N15/1000*O15/E15/D15*1000</f>
        <v>50</v>
      </c>
      <c r="U15" s="200" t="str">
        <f t="shared" si="11"/>
        <v>NA</v>
      </c>
      <c r="V15" s="197">
        <v>12.4</v>
      </c>
      <c r="W15" s="224">
        <v>45.498547918683968</v>
      </c>
      <c r="X15" s="224">
        <v>33.881897386253726</v>
      </c>
      <c r="Y15" s="224">
        <v>128.81548764044942</v>
      </c>
      <c r="Z15" s="195">
        <v>59.851173033707866</v>
      </c>
      <c r="AA15" s="190">
        <f t="shared" si="12"/>
        <v>68.964314606741553</v>
      </c>
      <c r="AB15" s="203">
        <v>0</v>
      </c>
      <c r="AC15" s="203">
        <v>0</v>
      </c>
      <c r="AD15" s="203">
        <v>4.1580088339643257</v>
      </c>
      <c r="AE15" s="203">
        <v>0</v>
      </c>
      <c r="AF15" s="203">
        <v>4.3090715870646319</v>
      </c>
      <c r="AG15" s="203">
        <v>1.4166722316018614</v>
      </c>
      <c r="AH15" s="203">
        <v>1.8739221761303333</v>
      </c>
      <c r="AI15" s="203">
        <v>1.4625202882387036</v>
      </c>
      <c r="AJ15" s="203">
        <v>4.9891038680670601</v>
      </c>
      <c r="AK15" s="203">
        <v>1.035180428338613E-2</v>
      </c>
      <c r="AL15" s="203">
        <v>0</v>
      </c>
      <c r="AM15" s="289" t="s">
        <v>88</v>
      </c>
      <c r="AN15" s="195" t="s">
        <v>88</v>
      </c>
      <c r="AO15" s="195" t="s">
        <v>88</v>
      </c>
      <c r="AP15" s="195" t="s">
        <v>88</v>
      </c>
      <c r="AQ15" s="221" t="s">
        <v>88</v>
      </c>
      <c r="AR15" s="221" t="s">
        <v>88</v>
      </c>
      <c r="AS15" s="221" t="s">
        <v>88</v>
      </c>
      <c r="AT15" s="193" t="s">
        <v>88</v>
      </c>
      <c r="AU15" s="198">
        <f>IF(AC15="NA","NA",AC15*'Read me'!$U$30)</f>
        <v>0</v>
      </c>
      <c r="AV15" s="199">
        <f>IF(AD15="NA","NA",AD15*'Read me'!$U$31)</f>
        <v>8.6775836534907658</v>
      </c>
      <c r="AW15" s="199">
        <f>IF(AE15="NA","NA",AE15*'Read me'!$U$21)</f>
        <v>0</v>
      </c>
      <c r="AX15" s="199">
        <f>IF(AF15="NA","NA",AF15*'Read me'!$U$22)</f>
        <v>4.5963430262022742</v>
      </c>
      <c r="AY15" s="199">
        <f>IF(AG15="NA","NA",AG15*'Read me'!$U$23)</f>
        <v>2.1441525667487635</v>
      </c>
      <c r="AZ15" s="199">
        <f>IF(AH15="NA","NA",AH15*'Read me'!$U$24)</f>
        <v>3.407131229327879</v>
      </c>
      <c r="BA15" s="199">
        <f>IF(AI15="NA","NA",AI15*'Read me'!$U$25)</f>
        <v>2.9823943132710817</v>
      </c>
      <c r="BB15" s="199">
        <f>IF(AJ15="NA","NA",AJ15*'Read me'!$U$26)</f>
        <v>11.010436122630754</v>
      </c>
      <c r="BC15" s="199">
        <f>IF(AK15="NA","NA",AK15*'Read me'!$U$27)</f>
        <v>2.4207296170379873E-2</v>
      </c>
      <c r="BD15" s="199">
        <f>IF(AL15="NA","NA",AL15*'Read me'!$U$28)</f>
        <v>0</v>
      </c>
      <c r="BE15" s="198">
        <f t="shared" si="13"/>
        <v>24.164664554351134</v>
      </c>
      <c r="BF15" s="199">
        <f t="shared" si="24"/>
        <v>10.147626822278916</v>
      </c>
      <c r="BG15" s="199">
        <f t="shared" si="14"/>
        <v>14.017037732072215</v>
      </c>
      <c r="BH15" s="199">
        <f t="shared" si="0"/>
        <v>32.842248207841898</v>
      </c>
      <c r="BI15" s="237">
        <f>IF(Y15="NA","NA",Feedstock!$I$13-Y15)</f>
        <v>34.523955422572726</v>
      </c>
      <c r="BJ15" s="199">
        <f t="shared" si="1"/>
        <v>95.973239432607528</v>
      </c>
      <c r="BK15" s="199">
        <f t="shared" si="54"/>
        <v>0.20106746779570073</v>
      </c>
      <c r="BL15" s="199">
        <f t="shared" si="25"/>
        <v>27.008924825865968</v>
      </c>
      <c r="BM15" s="321">
        <f t="shared" si="30"/>
        <v>0.19020926261418547</v>
      </c>
      <c r="BN15" s="322">
        <f t="shared" si="31"/>
        <v>8.8730905489134274E-2</v>
      </c>
      <c r="BO15" s="322">
        <f t="shared" si="32"/>
        <v>0.14099642151723496</v>
      </c>
      <c r="BP15" s="322">
        <f t="shared" si="33"/>
        <v>0.12341964468669052</v>
      </c>
      <c r="BQ15" s="322">
        <f t="shared" si="34"/>
        <v>0.4556420014797265</v>
      </c>
      <c r="BR15" s="322">
        <f t="shared" si="35"/>
        <v>0.41993658962055469</v>
      </c>
      <c r="BS15" s="322">
        <f t="shared" si="36"/>
        <v>0.5800634103794452</v>
      </c>
      <c r="BT15" s="191" t="s">
        <v>88</v>
      </c>
      <c r="BU15" s="192" t="s">
        <v>88</v>
      </c>
      <c r="BV15" s="192" t="s">
        <v>88</v>
      </c>
      <c r="BW15" s="192" t="s">
        <v>88</v>
      </c>
      <c r="BX15" s="192" t="s">
        <v>88</v>
      </c>
      <c r="BY15" s="192" t="s">
        <v>88</v>
      </c>
      <c r="BZ15" s="192" t="s">
        <v>88</v>
      </c>
      <c r="CA15" s="192" t="s">
        <v>88</v>
      </c>
      <c r="CB15" s="192" t="s">
        <v>88</v>
      </c>
      <c r="CC15" s="192" t="s">
        <v>88</v>
      </c>
      <c r="CD15" s="192" t="s">
        <v>88</v>
      </c>
      <c r="CE15" s="192" t="s">
        <v>88</v>
      </c>
      <c r="CF15" s="192" t="s">
        <v>88</v>
      </c>
      <c r="CG15" s="192" t="s">
        <v>88</v>
      </c>
      <c r="CH15" s="191" t="s">
        <v>88</v>
      </c>
      <c r="CI15" s="192" t="s">
        <v>88</v>
      </c>
      <c r="CJ15" s="192" t="s">
        <v>88</v>
      </c>
      <c r="CK15" s="192" t="s">
        <v>88</v>
      </c>
      <c r="CL15" s="192" t="s">
        <v>88</v>
      </c>
      <c r="CM15" s="192" t="s">
        <v>88</v>
      </c>
      <c r="CN15" s="192" t="s">
        <v>88</v>
      </c>
      <c r="CO15" s="192" t="s">
        <v>88</v>
      </c>
      <c r="CP15" s="192" t="s">
        <v>88</v>
      </c>
      <c r="CQ15" s="192" t="s">
        <v>88</v>
      </c>
      <c r="CR15" s="191" t="s">
        <v>88</v>
      </c>
      <c r="CS15" s="192" t="s">
        <v>88</v>
      </c>
      <c r="CT15" s="192" t="s">
        <v>88</v>
      </c>
      <c r="CU15" s="191" t="s">
        <v>88</v>
      </c>
      <c r="CV15" s="192" t="s">
        <v>88</v>
      </c>
      <c r="CW15" s="192" t="s">
        <v>88</v>
      </c>
      <c r="CX15" s="192" t="s">
        <v>88</v>
      </c>
      <c r="CY15" s="192" t="s">
        <v>88</v>
      </c>
      <c r="CZ15" s="192" t="s">
        <v>88</v>
      </c>
      <c r="DA15" s="192" t="s">
        <v>88</v>
      </c>
      <c r="DB15" s="192" t="s">
        <v>88</v>
      </c>
      <c r="DC15" s="192" t="s">
        <v>88</v>
      </c>
      <c r="DD15" s="192" t="s">
        <v>88</v>
      </c>
      <c r="DE15" s="191" t="s">
        <v>88</v>
      </c>
      <c r="DF15" s="192" t="s">
        <v>88</v>
      </c>
      <c r="DG15" s="196" t="s">
        <v>88</v>
      </c>
      <c r="DH15" s="296" t="s">
        <v>88</v>
      </c>
      <c r="DI15" s="201" t="s">
        <v>88</v>
      </c>
      <c r="DJ15" s="201" t="s">
        <v>88</v>
      </c>
      <c r="DK15" s="201" t="s">
        <v>88</v>
      </c>
      <c r="DL15" s="201" t="s">
        <v>88</v>
      </c>
      <c r="DM15" s="201" t="s">
        <v>88</v>
      </c>
      <c r="DN15" s="201" t="s">
        <v>88</v>
      </c>
      <c r="DO15" s="201" t="s">
        <v>88</v>
      </c>
      <c r="DP15" s="201" t="s">
        <v>88</v>
      </c>
      <c r="DQ15" s="201" t="s">
        <v>88</v>
      </c>
      <c r="DR15" s="296" t="s">
        <v>88</v>
      </c>
      <c r="DS15" s="201" t="s">
        <v>88</v>
      </c>
      <c r="DT15" s="201" t="s">
        <v>88</v>
      </c>
      <c r="DU15" s="201" t="str">
        <f t="shared" si="16"/>
        <v>NA</v>
      </c>
      <c r="DV15" s="247">
        <f>Feedstock!$I$8/LHHO!H15</f>
        <v>14.301369476242103</v>
      </c>
      <c r="DW15" s="221" t="str">
        <f t="shared" si="4"/>
        <v>NA</v>
      </c>
      <c r="DX15" s="337" t="str">
        <f t="shared" si="5"/>
        <v>NA</v>
      </c>
      <c r="DY15" s="201" t="str">
        <f t="shared" si="53"/>
        <v>NA</v>
      </c>
      <c r="DZ15" s="307" t="str">
        <f t="shared" si="7"/>
        <v>NA</v>
      </c>
    </row>
    <row r="16" spans="1:130" s="261" customFormat="1">
      <c r="A16" s="187"/>
      <c r="B16" s="192">
        <v>2</v>
      </c>
      <c r="C16" s="195">
        <v>3.28125</v>
      </c>
      <c r="D16" s="190">
        <f t="shared" si="17"/>
        <v>3.28125</v>
      </c>
      <c r="E16" s="187">
        <v>0.6</v>
      </c>
      <c r="F16" s="187">
        <v>0.25</v>
      </c>
      <c r="G16" s="193">
        <f t="shared" si="88"/>
        <v>6.7860508953757587E-2</v>
      </c>
      <c r="H16" s="189">
        <f t="shared" ref="H16:H23" si="91">E16/G16</f>
        <v>8.8416666666744277</v>
      </c>
      <c r="I16" s="260">
        <f>Feedstock!$I$13</f>
        <v>163.33944306302214</v>
      </c>
      <c r="J16" s="260">
        <f>Feedstock!$I$10</f>
        <v>103.2148508229611</v>
      </c>
      <c r="K16" s="195">
        <f t="shared" ref="K16:L23" si="92">I16/$E16*$G16</f>
        <v>18.473829564133322</v>
      </c>
      <c r="L16" s="190">
        <f t="shared" si="92"/>
        <v>11.67368718072051</v>
      </c>
      <c r="M16" s="187">
        <v>4.84</v>
      </c>
      <c r="N16" s="187">
        <v>40</v>
      </c>
      <c r="O16" s="187">
        <v>2</v>
      </c>
      <c r="P16" s="187">
        <v>5</v>
      </c>
      <c r="Q16" s="187">
        <v>1</v>
      </c>
      <c r="R16" s="187">
        <v>5.83</v>
      </c>
      <c r="S16" s="296">
        <f t="shared" si="89"/>
        <v>-0.18243243243243246</v>
      </c>
      <c r="T16" s="195">
        <f t="shared" si="90"/>
        <v>40.634920634920633</v>
      </c>
      <c r="U16" s="200">
        <f t="shared" si="11"/>
        <v>8.6179621398581467</v>
      </c>
      <c r="V16" s="197">
        <v>15.51</v>
      </c>
      <c r="W16" s="224" t="s">
        <v>88</v>
      </c>
      <c r="X16" s="224" t="s">
        <v>88</v>
      </c>
      <c r="Y16" s="187" t="s">
        <v>88</v>
      </c>
      <c r="Z16" s="192" t="s">
        <v>88</v>
      </c>
      <c r="AA16" s="196" t="str">
        <f t="shared" si="12"/>
        <v>NA</v>
      </c>
      <c r="AB16" s="203">
        <v>0</v>
      </c>
      <c r="AC16" s="203">
        <v>17.913700278053373</v>
      </c>
      <c r="AD16" s="203">
        <v>4.7592323382911932</v>
      </c>
      <c r="AE16" s="203">
        <v>0</v>
      </c>
      <c r="AF16" s="203">
        <v>4.558652732283397</v>
      </c>
      <c r="AG16" s="203">
        <v>2.0660605357531261</v>
      </c>
      <c r="AH16" s="203">
        <v>1.0239126536209484</v>
      </c>
      <c r="AI16" s="203">
        <v>0.8259532750363342</v>
      </c>
      <c r="AJ16" s="203">
        <v>2.6992674135692476</v>
      </c>
      <c r="AK16" s="203">
        <v>0.11404051891864386</v>
      </c>
      <c r="AL16" s="203">
        <v>0.10824062816006239</v>
      </c>
      <c r="AM16" s="289">
        <v>202.98613700324066</v>
      </c>
      <c r="AN16" s="195">
        <v>0</v>
      </c>
      <c r="AO16" s="195">
        <v>99.616467585617443</v>
      </c>
      <c r="AP16" s="195">
        <v>0.38353241438254587</v>
      </c>
      <c r="AQ16" s="221">
        <f t="shared" si="29"/>
        <v>0.10310406958894763</v>
      </c>
      <c r="AR16" s="221">
        <f t="shared" ref="AR16:AR24" si="93">AN16*$AQ16/100</f>
        <v>0</v>
      </c>
      <c r="AS16" s="221">
        <f t="shared" ref="AS16:AS24" si="94">AO16*$AQ16/100</f>
        <v>0.10270863206152647</v>
      </c>
      <c r="AT16" s="193">
        <f t="shared" ref="AT16:AT24" si="95">AP16*$AQ16/100</f>
        <v>3.9543752742115108E-4</v>
      </c>
      <c r="AU16" s="198">
        <f>IF(AC16="NA","NA",AC16*'Read me'!$U$30)</f>
        <v>19.107946963256932</v>
      </c>
      <c r="AV16" s="199">
        <f>IF(AD16="NA","NA",AD16*'Read me'!$U$31)</f>
        <v>9.9323109668685774</v>
      </c>
      <c r="AW16" s="199">
        <f>IF(AE16="NA","NA",AE16*'Read me'!$U$21)</f>
        <v>0</v>
      </c>
      <c r="AX16" s="199">
        <f>IF(AF16="NA","NA",AF16*'Read me'!$U$22)</f>
        <v>4.8625629144356237</v>
      </c>
      <c r="AY16" s="199">
        <f>IF(AG16="NA","NA",AG16*'Read me'!$U$23)</f>
        <v>3.127010540599326</v>
      </c>
      <c r="AZ16" s="199">
        <f>IF(AH16="NA","NA",AH16*'Read me'!$U$24)</f>
        <v>1.8616593702199065</v>
      </c>
      <c r="BA16" s="199">
        <f>IF(AI16="NA","NA",AI16*'Read me'!$U$25)</f>
        <v>1.6842968745838971</v>
      </c>
      <c r="BB16" s="199">
        <f>IF(AJ16="NA","NA",AJ16*'Read me'!$U$26)</f>
        <v>5.9570039471873049</v>
      </c>
      <c r="BC16" s="199">
        <f>IF(AK16="NA","NA",AK16*'Read me'!$U$27)</f>
        <v>0.26667936731744413</v>
      </c>
      <c r="BD16" s="199">
        <f>IF(AL16="NA","NA",AL16*'Read me'!$U$28)</f>
        <v>0.26458820216904139</v>
      </c>
      <c r="BE16" s="198">
        <f t="shared" si="13"/>
        <v>18.023801216512542</v>
      </c>
      <c r="BF16" s="199">
        <f t="shared" si="24"/>
        <v>9.851232825254856</v>
      </c>
      <c r="BG16" s="199">
        <f t="shared" si="14"/>
        <v>8.1725683912576876</v>
      </c>
      <c r="BH16" s="199">
        <f t="shared" si="0"/>
        <v>47.064059146638058</v>
      </c>
      <c r="BI16" s="237" t="str">
        <f>IF(Y16="NA","NA",Feedstock!$I$13-Y16)</f>
        <v>NA</v>
      </c>
      <c r="BJ16" s="199" t="str">
        <f t="shared" si="1"/>
        <v>NA</v>
      </c>
      <c r="BK16" s="199">
        <f t="shared" si="54"/>
        <v>0.28813652271655582</v>
      </c>
      <c r="BL16" s="199" t="str">
        <f t="shared" si="25"/>
        <v>NA</v>
      </c>
      <c r="BM16" s="321">
        <f t="shared" si="30"/>
        <v>0.26978564932134164</v>
      </c>
      <c r="BN16" s="322">
        <f t="shared" si="31"/>
        <v>0.17349339925778304</v>
      </c>
      <c r="BO16" s="322">
        <f t="shared" si="32"/>
        <v>0.10328894265180552</v>
      </c>
      <c r="BP16" s="322">
        <f t="shared" si="33"/>
        <v>9.3448482612026651E-2</v>
      </c>
      <c r="BQ16" s="322">
        <f t="shared" si="34"/>
        <v>0.33050763685352808</v>
      </c>
      <c r="BR16" s="322">
        <f t="shared" si="35"/>
        <v>0.54656799123093025</v>
      </c>
      <c r="BS16" s="322">
        <f t="shared" si="36"/>
        <v>0.45343200876906992</v>
      </c>
      <c r="BT16" s="198">
        <f t="shared" ref="BT16:BT24" si="96">IF(AU16="NA","NA",AU16/$H15)</f>
        <v>2.4264059635881821</v>
      </c>
      <c r="BU16" s="199">
        <f t="shared" ref="BU16:BU24" si="97">IF(AV16="NA","NA",AV16/$H15)</f>
        <v>1.2612458370626767</v>
      </c>
      <c r="BV16" s="199">
        <f t="shared" ref="BV16:BV24" si="98">IF(AW16="NA","NA",AW16/$H15)</f>
        <v>0</v>
      </c>
      <c r="BW16" s="199">
        <f t="shared" ref="BW16:BW24" si="99">IF(AX16="NA","NA",AX16/$H15)</f>
        <v>0.61746830659499996</v>
      </c>
      <c r="BX16" s="199">
        <f t="shared" ref="BX16:BX24" si="100">IF(AY16="NA","NA",AY16/$H15)</f>
        <v>0.39708070356816844</v>
      </c>
      <c r="BY16" s="199">
        <f t="shared" ref="BY16:BY24" si="101">IF(AZ16="NA","NA",AZ16/$H15)</f>
        <v>0.23640118986919451</v>
      </c>
      <c r="BZ16" s="199">
        <f t="shared" ref="BZ16:BZ24" si="102">IF(BA16="NA","NA",BA16/$H15)</f>
        <v>0.21387896820112981</v>
      </c>
      <c r="CA16" s="199">
        <f t="shared" ref="CA16:CA24" si="103">IF(BB16="NA","NA",BB16/$H15)</f>
        <v>0.75644494567457843</v>
      </c>
      <c r="CB16" s="199">
        <f t="shared" ref="CB16:CB24" si="104">IF(BC16="NA","NA",BC16/$H15)</f>
        <v>3.3864046643484975E-2</v>
      </c>
      <c r="CC16" s="199">
        <f t="shared" ref="CC16:CC24" si="105">IF(BD16="NA","NA",BD16/$H15)</f>
        <v>3.3598501862735421E-2</v>
      </c>
      <c r="CD16" s="199">
        <f t="shared" ref="CD16:CD24" si="106">IF(BE16="NA","NA",BE16/$H15)</f>
        <v>2.2887366624142911</v>
      </c>
      <c r="CE16" s="199">
        <f t="shared" ref="CE16:CE24" si="107">IF(BF16="NA","NA",BF16/$H15)</f>
        <v>1.2509502000323629</v>
      </c>
      <c r="CF16" s="199">
        <f t="shared" ref="CF16:CF24" si="108">IF(BG16="NA","NA",BG16/$H15)</f>
        <v>1.0377864623819286</v>
      </c>
      <c r="CG16" s="199">
        <f t="shared" si="38"/>
        <v>5.9763884630651507</v>
      </c>
      <c r="CH16" s="198">
        <f>Feedstock!$I$19/LHHO!$H15</f>
        <v>2.9359079666728514</v>
      </c>
      <c r="CI16" s="199">
        <f>Feedstock!$I$17/LHHO!$H15</f>
        <v>1.2858517471510438</v>
      </c>
      <c r="CJ16" s="199">
        <v>0</v>
      </c>
      <c r="CK16" s="199">
        <f>Feedstock!$I$21/LHHO!$H15</f>
        <v>0.34899160800509754</v>
      </c>
      <c r="CL16" s="199">
        <f>Feedstock!$I$23/LHHO!$H15</f>
        <v>0.12519743055181323</v>
      </c>
      <c r="CM16" s="199">
        <f>Feedstock!$I$25/LHHO!$H15</f>
        <v>0</v>
      </c>
      <c r="CN16" s="199">
        <v>0</v>
      </c>
      <c r="CO16" s="199">
        <v>0</v>
      </c>
      <c r="CP16" s="199">
        <v>0</v>
      </c>
      <c r="CQ16" s="199">
        <v>0</v>
      </c>
      <c r="CR16" s="198">
        <f>Feedstock!$I$26/LHHO!$H15</f>
        <v>0.47418903855691075</v>
      </c>
      <c r="CS16" s="199">
        <f>Feedstock!$I$27/LHHO!$H15</f>
        <v>0.47418903855691075</v>
      </c>
      <c r="CT16" s="199">
        <f>Feedstock!$I$28/LHHO!$H15</f>
        <v>0</v>
      </c>
      <c r="CU16" s="198">
        <f t="shared" si="39"/>
        <v>-0.50950200308466931</v>
      </c>
      <c r="CV16" s="199">
        <f t="shared" si="40"/>
        <v>-2.46059100883671E-2</v>
      </c>
      <c r="CW16" s="199">
        <f t="shared" si="41"/>
        <v>0</v>
      </c>
      <c r="CX16" s="199">
        <f t="shared" si="42"/>
        <v>0.26847669858990242</v>
      </c>
      <c r="CY16" s="199">
        <f t="shared" si="43"/>
        <v>0.27188327301635518</v>
      </c>
      <c r="CZ16" s="199">
        <f t="shared" si="44"/>
        <v>0.23640118986919451</v>
      </c>
      <c r="DA16" s="199">
        <f t="shared" si="45"/>
        <v>0.21387896820112981</v>
      </c>
      <c r="DB16" s="199">
        <f t="shared" si="46"/>
        <v>0.75644494567457843</v>
      </c>
      <c r="DC16" s="199">
        <f t="shared" si="47"/>
        <v>3.3864046643484975E-2</v>
      </c>
      <c r="DD16" s="199">
        <f t="shared" si="48"/>
        <v>3.3598501862735421E-2</v>
      </c>
      <c r="DE16" s="198">
        <f t="shared" si="49"/>
        <v>1.8145476238573803</v>
      </c>
      <c r="DF16" s="199">
        <f t="shared" si="50"/>
        <v>0.77676116147545216</v>
      </c>
      <c r="DG16" s="200">
        <f t="shared" si="51"/>
        <v>1.0377864623819286</v>
      </c>
      <c r="DH16" s="296">
        <f t="shared" si="52"/>
        <v>-2.4564356281928008E-2</v>
      </c>
      <c r="DI16" s="201">
        <f t="shared" si="28"/>
        <v>-1.1863120034707535E-3</v>
      </c>
      <c r="DJ16" s="201">
        <f t="shared" si="28"/>
        <v>0</v>
      </c>
      <c r="DK16" s="201">
        <f t="shared" si="28"/>
        <v>1.2943928066289091E-2</v>
      </c>
      <c r="DL16" s="201">
        <f t="shared" si="28"/>
        <v>1.3108167475370244E-2</v>
      </c>
      <c r="DM16" s="201">
        <f t="shared" si="28"/>
        <v>1.1397488171314581E-2</v>
      </c>
      <c r="DN16" s="201">
        <f t="shared" si="28"/>
        <v>1.0311635958829831E-2</v>
      </c>
      <c r="DO16" s="201">
        <f t="shared" si="28"/>
        <v>3.6470088519212601E-2</v>
      </c>
      <c r="DP16" s="201">
        <f t="shared" si="28"/>
        <v>1.6326697478364106E-3</v>
      </c>
      <c r="DQ16" s="201">
        <f t="shared" si="28"/>
        <v>1.6198671748069687E-3</v>
      </c>
      <c r="DR16" s="296">
        <f t="shared" si="28"/>
        <v>8.7483845113659711E-2</v>
      </c>
      <c r="DS16" s="201">
        <f t="shared" si="28"/>
        <v>3.7449583712973918E-2</v>
      </c>
      <c r="DT16" s="201">
        <f t="shared" si="28"/>
        <v>5.0034261400685807E-2</v>
      </c>
      <c r="DU16" s="201">
        <f t="shared" si="16"/>
        <v>6.1733176828260974E-2</v>
      </c>
      <c r="DV16" s="247">
        <f>Feedstock!$I$8/LHHO!H16</f>
        <v>12.737789024539984</v>
      </c>
      <c r="DW16" s="221" t="str">
        <f t="shared" si="4"/>
        <v>NA</v>
      </c>
      <c r="DX16" s="337" t="str">
        <f t="shared" si="5"/>
        <v>NA</v>
      </c>
      <c r="DY16" s="201" t="str">
        <f t="shared" si="53"/>
        <v>NA</v>
      </c>
      <c r="DZ16" s="307" t="str">
        <f t="shared" si="7"/>
        <v>NA</v>
      </c>
    </row>
    <row r="17" spans="1:130" s="261" customFormat="1">
      <c r="A17" s="187"/>
      <c r="B17" s="192">
        <v>2</v>
      </c>
      <c r="C17" s="195">
        <v>6.9652777777810115</v>
      </c>
      <c r="D17" s="190">
        <f t="shared" si="17"/>
        <v>3.6840277777810115</v>
      </c>
      <c r="E17" s="187">
        <v>0.6</v>
      </c>
      <c r="F17" s="187">
        <v>0.25</v>
      </c>
      <c r="G17" s="193">
        <f t="shared" si="88"/>
        <v>7.5392670157141586E-2</v>
      </c>
      <c r="H17" s="189">
        <f t="shared" si="91"/>
        <v>7.9583333333255721</v>
      </c>
      <c r="I17" s="260">
        <f>Feedstock!$I$13</f>
        <v>163.33944306302214</v>
      </c>
      <c r="J17" s="260">
        <f>Feedstock!$I$10</f>
        <v>103.2148508229611</v>
      </c>
      <c r="K17" s="195">
        <f t="shared" si="92"/>
        <v>20.524327924169398</v>
      </c>
      <c r="L17" s="190">
        <f t="shared" si="92"/>
        <v>12.969405339023467</v>
      </c>
      <c r="M17" s="187">
        <v>4.78</v>
      </c>
      <c r="N17" s="187">
        <v>40</v>
      </c>
      <c r="O17" s="187">
        <v>2</v>
      </c>
      <c r="P17" s="187">
        <v>0</v>
      </c>
      <c r="Q17" s="187">
        <v>1</v>
      </c>
      <c r="R17" s="187">
        <v>6.03</v>
      </c>
      <c r="S17" s="296">
        <f t="shared" si="89"/>
        <v>-0.18010291595197253</v>
      </c>
      <c r="T17" s="195">
        <f t="shared" si="90"/>
        <v>36.192271442004042</v>
      </c>
      <c r="U17" s="200">
        <f t="shared" si="11"/>
        <v>7.2637393491637425</v>
      </c>
      <c r="V17" s="197">
        <v>16.96</v>
      </c>
      <c r="W17" s="224" t="s">
        <v>88</v>
      </c>
      <c r="X17" s="224" t="s">
        <v>88</v>
      </c>
      <c r="Y17" s="224">
        <v>122.02116849451646</v>
      </c>
      <c r="Z17" s="195">
        <v>59.885224327018953</v>
      </c>
      <c r="AA17" s="190">
        <f t="shared" si="12"/>
        <v>62.135944167497506</v>
      </c>
      <c r="AB17" s="203">
        <v>0</v>
      </c>
      <c r="AC17" s="203">
        <v>29.031302948348195</v>
      </c>
      <c r="AD17" s="203">
        <v>4.3251292794471841</v>
      </c>
      <c r="AE17" s="203">
        <v>0</v>
      </c>
      <c r="AF17" s="203">
        <v>4.7254488051607622</v>
      </c>
      <c r="AG17" s="203">
        <v>1.8813923804324528</v>
      </c>
      <c r="AH17" s="203">
        <v>0.58808650700248699</v>
      </c>
      <c r="AI17" s="203">
        <v>0.44174658915897491</v>
      </c>
      <c r="AJ17" s="203">
        <v>1.4634418583956414</v>
      </c>
      <c r="AK17" s="203">
        <v>0</v>
      </c>
      <c r="AL17" s="203">
        <v>0</v>
      </c>
      <c r="AM17" s="289">
        <v>0</v>
      </c>
      <c r="AN17" s="195">
        <v>0</v>
      </c>
      <c r="AO17" s="195">
        <v>99.893808709893605</v>
      </c>
      <c r="AP17" s="195">
        <v>0.10619129010639626</v>
      </c>
      <c r="AQ17" s="221">
        <f t="shared" si="29"/>
        <v>0</v>
      </c>
      <c r="AR17" s="221">
        <f t="shared" si="93"/>
        <v>0</v>
      </c>
      <c r="AS17" s="221">
        <f t="shared" si="94"/>
        <v>0</v>
      </c>
      <c r="AT17" s="193">
        <f t="shared" si="95"/>
        <v>0</v>
      </c>
      <c r="AU17" s="198">
        <f>IF(AC17="NA","NA",AC17*'Read me'!$U$30)</f>
        <v>30.966723144904741</v>
      </c>
      <c r="AV17" s="199">
        <f>IF(AD17="NA","NA",AD17*'Read me'!$U$31)</f>
        <v>9.0263567571071661</v>
      </c>
      <c r="AW17" s="199">
        <f>IF(AE17="NA","NA",AE17*'Read me'!$U$21)</f>
        <v>0</v>
      </c>
      <c r="AX17" s="199">
        <f>IF(AF17="NA","NA",AF17*'Read me'!$U$22)</f>
        <v>5.0404787255048129</v>
      </c>
      <c r="AY17" s="199">
        <f>IF(AG17="NA","NA",AG17*'Read me'!$U$23)</f>
        <v>2.8475127920058747</v>
      </c>
      <c r="AZ17" s="199">
        <f>IF(AH17="NA","NA",AH17*'Read me'!$U$24)</f>
        <v>1.0692481945499765</v>
      </c>
      <c r="BA17" s="199">
        <f>IF(AI17="NA","NA",AI17*'Read me'!$U$25)</f>
        <v>0.90081657397124293</v>
      </c>
      <c r="BB17" s="199">
        <f>IF(AJ17="NA","NA",AJ17*'Read me'!$U$26)</f>
        <v>3.2296647909421052</v>
      </c>
      <c r="BC17" s="199">
        <f>IF(AK17="NA","NA",AK17*'Read me'!$U$27)</f>
        <v>0</v>
      </c>
      <c r="BD17" s="199">
        <f>IF(AL17="NA","NA",AL17*'Read me'!$U$28)</f>
        <v>0</v>
      </c>
      <c r="BE17" s="198">
        <f t="shared" si="13"/>
        <v>13.087721076974013</v>
      </c>
      <c r="BF17" s="199">
        <f t="shared" si="24"/>
        <v>8.9572397120606642</v>
      </c>
      <c r="BG17" s="199">
        <f t="shared" si="14"/>
        <v>4.1304813649133481</v>
      </c>
      <c r="BH17" s="199">
        <f t="shared" si="0"/>
        <v>53.080800978985913</v>
      </c>
      <c r="BI17" s="237">
        <f>IF(Y17="NA","NA",Feedstock!$I$13-Y17)</f>
        <v>41.318274568505686</v>
      </c>
      <c r="BJ17" s="199">
        <f t="shared" si="1"/>
        <v>68.940367515530539</v>
      </c>
      <c r="BK17" s="199">
        <f t="shared" si="54"/>
        <v>0.32497233970918743</v>
      </c>
      <c r="BL17" s="199">
        <f t="shared" si="25"/>
        <v>6.8044233480330405</v>
      </c>
      <c r="BM17" s="321">
        <f t="shared" si="30"/>
        <v>0.3851303596600037</v>
      </c>
      <c r="BN17" s="322">
        <f t="shared" si="31"/>
        <v>0.21757132317066791</v>
      </c>
      <c r="BO17" s="322">
        <f t="shared" si="32"/>
        <v>8.1698577488113419E-2</v>
      </c>
      <c r="BP17" s="322">
        <f t="shared" si="33"/>
        <v>6.8829139058907807E-2</v>
      </c>
      <c r="BQ17" s="322">
        <f t="shared" si="34"/>
        <v>0.2467706006223071</v>
      </c>
      <c r="BR17" s="322">
        <f t="shared" si="35"/>
        <v>0.68440026031878498</v>
      </c>
      <c r="BS17" s="322">
        <f t="shared" si="36"/>
        <v>0.31559973968121491</v>
      </c>
      <c r="BT17" s="198">
        <f t="shared" si="96"/>
        <v>3.5023626554055673</v>
      </c>
      <c r="BU17" s="199">
        <f t="shared" si="97"/>
        <v>1.0208886058924687</v>
      </c>
      <c r="BV17" s="199">
        <f t="shared" si="98"/>
        <v>0</v>
      </c>
      <c r="BW17" s="199">
        <f t="shared" si="99"/>
        <v>0.57008241947224003</v>
      </c>
      <c r="BX17" s="199">
        <f t="shared" si="100"/>
        <v>0.32205611219642322</v>
      </c>
      <c r="BY17" s="199">
        <f t="shared" si="101"/>
        <v>0.12093287780007969</v>
      </c>
      <c r="BZ17" s="199">
        <f t="shared" si="102"/>
        <v>0.10188311863944795</v>
      </c>
      <c r="CA17" s="199">
        <f t="shared" si="103"/>
        <v>0.36527782743893727</v>
      </c>
      <c r="CB17" s="199">
        <f t="shared" si="104"/>
        <v>0</v>
      </c>
      <c r="CC17" s="199">
        <f t="shared" si="105"/>
        <v>0</v>
      </c>
      <c r="CD17" s="199">
        <f t="shared" si="106"/>
        <v>1.4802323555471282</v>
      </c>
      <c r="CE17" s="199">
        <f t="shared" si="107"/>
        <v>1.013071409468743</v>
      </c>
      <c r="CF17" s="199">
        <f t="shared" si="108"/>
        <v>0.46716094607838521</v>
      </c>
      <c r="CG17" s="199">
        <f t="shared" si="38"/>
        <v>6.0034836168451635</v>
      </c>
      <c r="CH17" s="198">
        <f>Feedstock!$I$19/LHHO!$H16</f>
        <v>2.6149227412850222</v>
      </c>
      <c r="CI17" s="199">
        <f>Feedstock!$I$17/LHHO!$H16</f>
        <v>1.1452685212598206</v>
      </c>
      <c r="CJ17" s="199">
        <v>0</v>
      </c>
      <c r="CK17" s="199">
        <f>Feedstock!$I$21/LHHO!$H16</f>
        <v>0.31083606933508734</v>
      </c>
      <c r="CL17" s="199">
        <f>Feedstock!$I$23/LHHO!$H16</f>
        <v>0.11150949280995252</v>
      </c>
      <c r="CM17" s="199">
        <f>Feedstock!$I$25/LHHO!$H16</f>
        <v>0</v>
      </c>
      <c r="CN17" s="199">
        <v>0</v>
      </c>
      <c r="CO17" s="199">
        <v>0</v>
      </c>
      <c r="CP17" s="199">
        <v>0</v>
      </c>
      <c r="CQ17" s="199">
        <v>0</v>
      </c>
      <c r="CR17" s="198">
        <f>Feedstock!$I$26/LHHO!$H16</f>
        <v>0.42234556214503982</v>
      </c>
      <c r="CS17" s="199">
        <f>Feedstock!$I$27/LHHO!$H16</f>
        <v>0.42234556214503982</v>
      </c>
      <c r="CT17" s="199">
        <f>Feedstock!$I$28/LHHO!$H16</f>
        <v>0</v>
      </c>
      <c r="CU17" s="198">
        <f t="shared" si="39"/>
        <v>0.88743991412054513</v>
      </c>
      <c r="CV17" s="199">
        <f t="shared" si="40"/>
        <v>-0.12437991536735193</v>
      </c>
      <c r="CW17" s="199">
        <f t="shared" si="41"/>
        <v>0</v>
      </c>
      <c r="CX17" s="199">
        <f t="shared" si="42"/>
        <v>0.25924635013715269</v>
      </c>
      <c r="CY17" s="199">
        <f t="shared" si="43"/>
        <v>0.21054661938647068</v>
      </c>
      <c r="CZ17" s="199">
        <f t="shared" si="44"/>
        <v>0.12093287780007969</v>
      </c>
      <c r="DA17" s="199">
        <f t="shared" si="45"/>
        <v>0.10188311863944795</v>
      </c>
      <c r="DB17" s="199">
        <f t="shared" si="46"/>
        <v>0.36527782743893727</v>
      </c>
      <c r="DC17" s="199">
        <f t="shared" si="47"/>
        <v>0</v>
      </c>
      <c r="DD17" s="199">
        <f t="shared" si="48"/>
        <v>0</v>
      </c>
      <c r="DE17" s="198">
        <f t="shared" si="49"/>
        <v>1.0578867934020884</v>
      </c>
      <c r="DF17" s="199">
        <f t="shared" si="50"/>
        <v>0.59072584732370315</v>
      </c>
      <c r="DG17" s="200">
        <f t="shared" si="51"/>
        <v>0.46716094607838521</v>
      </c>
      <c r="DH17" s="296">
        <f t="shared" si="52"/>
        <v>4.8037680061934596E-2</v>
      </c>
      <c r="DI17" s="201">
        <f t="shared" si="28"/>
        <v>-6.7327629572178031E-3</v>
      </c>
      <c r="DJ17" s="201">
        <f t="shared" si="28"/>
        <v>0</v>
      </c>
      <c r="DK17" s="201">
        <f t="shared" si="28"/>
        <v>1.4033167797567853E-2</v>
      </c>
      <c r="DL17" s="201">
        <f t="shared" si="28"/>
        <v>1.1397020777719199E-2</v>
      </c>
      <c r="DM17" s="201">
        <f t="shared" si="28"/>
        <v>6.5461726481914262E-3</v>
      </c>
      <c r="DN17" s="201">
        <f t="shared" si="28"/>
        <v>5.5149972173204722E-3</v>
      </c>
      <c r="DO17" s="201">
        <f t="shared" si="28"/>
        <v>1.9772718275376914E-2</v>
      </c>
      <c r="DP17" s="201">
        <f t="shared" si="28"/>
        <v>0</v>
      </c>
      <c r="DQ17" s="201">
        <f t="shared" si="28"/>
        <v>0</v>
      </c>
      <c r="DR17" s="296">
        <f t="shared" si="28"/>
        <v>5.7264076716175873E-2</v>
      </c>
      <c r="DS17" s="201">
        <f t="shared" si="28"/>
        <v>3.1976361223478481E-2</v>
      </c>
      <c r="DT17" s="201">
        <f t="shared" si="28"/>
        <v>2.5287715492697385E-2</v>
      </c>
      <c r="DU17" s="201">
        <f t="shared" si="16"/>
        <v>9.8568993820892653E-2</v>
      </c>
      <c r="DV17" s="247">
        <f>Feedstock!$I$8/LHHO!H17</f>
        <v>14.151616916295252</v>
      </c>
      <c r="DW17" s="221" t="str">
        <f t="shared" si="4"/>
        <v>NA</v>
      </c>
      <c r="DX17" s="337" t="str">
        <f t="shared" si="5"/>
        <v>NA</v>
      </c>
      <c r="DY17" s="201" t="str">
        <f t="shared" si="53"/>
        <v>NA</v>
      </c>
      <c r="DZ17" s="307" t="str">
        <f t="shared" si="7"/>
        <v>NA</v>
      </c>
    </row>
    <row r="18" spans="1:130" s="261" customFormat="1">
      <c r="A18" s="158" t="s">
        <v>244</v>
      </c>
      <c r="B18" s="157">
        <v>2</v>
      </c>
      <c r="C18" s="66">
        <v>10.28125</v>
      </c>
      <c r="D18" s="64">
        <f t="shared" si="17"/>
        <v>3.3159722222189885</v>
      </c>
      <c r="E18" s="158">
        <v>0.6</v>
      </c>
      <c r="F18" s="158">
        <v>0.25</v>
      </c>
      <c r="G18" s="65">
        <f t="shared" si="88"/>
        <v>6.8117313150395722E-2</v>
      </c>
      <c r="H18" s="63">
        <f t="shared" si="91"/>
        <v>8.8083333333372131</v>
      </c>
      <c r="I18" s="77">
        <f>Feedstock!$I$13</f>
        <v>163.33944306302214</v>
      </c>
      <c r="J18" s="77">
        <f>Feedstock!$I$10</f>
        <v>103.2148508229611</v>
      </c>
      <c r="K18" s="66">
        <f t="shared" si="92"/>
        <v>18.543739988225187</v>
      </c>
      <c r="L18" s="64">
        <f t="shared" si="92"/>
        <v>11.717863858798369</v>
      </c>
      <c r="M18" s="158">
        <v>4.8</v>
      </c>
      <c r="N18" s="158">
        <v>40</v>
      </c>
      <c r="O18" s="158">
        <v>2</v>
      </c>
      <c r="P18" s="158">
        <v>0</v>
      </c>
      <c r="Q18" s="158">
        <v>1</v>
      </c>
      <c r="R18" s="158">
        <v>6.01</v>
      </c>
      <c r="S18" s="159">
        <f t="shared" si="89"/>
        <v>-0.20398009950248763</v>
      </c>
      <c r="T18" s="66">
        <f t="shared" si="90"/>
        <v>40.209424083808841</v>
      </c>
      <c r="U18" s="71">
        <f t="shared" si="11"/>
        <v>6.4959990975550372</v>
      </c>
      <c r="V18" s="70">
        <v>17.84</v>
      </c>
      <c r="W18" s="78">
        <v>85.860708602238986</v>
      </c>
      <c r="X18" s="78">
        <v>53.418260717799342</v>
      </c>
      <c r="Y18" s="69" t="s">
        <v>88</v>
      </c>
      <c r="Z18" s="50" t="s">
        <v>88</v>
      </c>
      <c r="AA18" s="71" t="str">
        <f t="shared" si="12"/>
        <v>NA</v>
      </c>
      <c r="AB18" s="69">
        <v>0</v>
      </c>
      <c r="AC18" s="69">
        <v>35.607686359240454</v>
      </c>
      <c r="AD18" s="69">
        <v>4.5484784493135457</v>
      </c>
      <c r="AE18" s="69">
        <v>0</v>
      </c>
      <c r="AF18" s="69">
        <v>4.7256326824316437</v>
      </c>
      <c r="AG18" s="69">
        <v>1.5910978933135018</v>
      </c>
      <c r="AH18" s="69">
        <v>0.34036806859980062</v>
      </c>
      <c r="AI18" s="69">
        <v>0.2874207905138364</v>
      </c>
      <c r="AJ18" s="69">
        <v>0.89289146882419224</v>
      </c>
      <c r="AK18" s="69">
        <v>0.1118918903735535</v>
      </c>
      <c r="AL18" s="69">
        <v>0.16101713560982139</v>
      </c>
      <c r="AM18" s="290">
        <v>118.01519593211665</v>
      </c>
      <c r="AN18" s="66">
        <v>0</v>
      </c>
      <c r="AO18" s="66">
        <v>96.545053866908475</v>
      </c>
      <c r="AP18" s="66">
        <v>3.4549461330915303</v>
      </c>
      <c r="AQ18" s="75">
        <f t="shared" si="29"/>
        <v>5.931653826960339E-2</v>
      </c>
      <c r="AR18" s="75">
        <f t="shared" si="93"/>
        <v>0</v>
      </c>
      <c r="AS18" s="75">
        <f t="shared" si="94"/>
        <v>5.7267183824373971E-2</v>
      </c>
      <c r="AT18" s="65">
        <f t="shared" si="95"/>
        <v>2.0493544452294204E-3</v>
      </c>
      <c r="AU18" s="76">
        <f>IF(AC18="NA","NA",AC18*'Read me'!$U$30)</f>
        <v>37.981532116523148</v>
      </c>
      <c r="AV18" s="50">
        <f>IF(AD18="NA","NA",AD18*'Read me'!$U$31)</f>
        <v>9.49247676378479</v>
      </c>
      <c r="AW18" s="50">
        <f>IF(AE18="NA","NA",AE18*'Read me'!$U$21)</f>
        <v>0</v>
      </c>
      <c r="AX18" s="50">
        <f>IF(AF18="NA","NA",AF18*'Read me'!$U$22)</f>
        <v>5.0406748612604195</v>
      </c>
      <c r="AY18" s="50">
        <f>IF(AG18="NA","NA",AG18*'Read me'!$U$23)</f>
        <v>2.4081481628528678</v>
      </c>
      <c r="AZ18" s="50">
        <f>IF(AH18="NA","NA",AH18*'Read me'!$U$24)</f>
        <v>0.61885103381781936</v>
      </c>
      <c r="BA18" s="50">
        <f>IF(AI18="NA","NA",AI18*'Read me'!$U$25)</f>
        <v>0.58611298457723493</v>
      </c>
      <c r="BB18" s="50">
        <f>IF(AJ18="NA","NA",AJ18*'Read me'!$U$26)</f>
        <v>1.9705191036120104</v>
      </c>
      <c r="BC18" s="50">
        <f>IF(AK18="NA","NA",AK18*'Read me'!$U$27)</f>
        <v>0.26165488210430976</v>
      </c>
      <c r="BD18" s="50">
        <f>IF(AL18="NA","NA",AL18*'Read me'!$U$28)</f>
        <v>0.39359744260178559</v>
      </c>
      <c r="BE18" s="76">
        <f t="shared" si="13"/>
        <v>11.27955847082645</v>
      </c>
      <c r="BF18" s="50">
        <f t="shared" si="24"/>
        <v>8.0676740579311073</v>
      </c>
      <c r="BG18" s="50">
        <f t="shared" si="14"/>
        <v>3.2118844128953405</v>
      </c>
      <c r="BH18" s="50">
        <f t="shared" si="0"/>
        <v>58.753567351134386</v>
      </c>
      <c r="BI18" s="238" t="str">
        <f>IF(Y18="NA","NA",Feedstock!$I$13-Y18)</f>
        <v>NA</v>
      </c>
      <c r="BJ18" s="50" t="str">
        <f t="shared" si="1"/>
        <v>NA</v>
      </c>
      <c r="BK18" s="50">
        <f t="shared" si="54"/>
        <v>0.35970226327063681</v>
      </c>
      <c r="BL18" s="50" t="str">
        <f t="shared" si="25"/>
        <v>NA</v>
      </c>
      <c r="BM18" s="323">
        <f t="shared" si="30"/>
        <v>0.44688583106312768</v>
      </c>
      <c r="BN18" s="324">
        <f t="shared" si="31"/>
        <v>0.2134966691365911</v>
      </c>
      <c r="BO18" s="324">
        <f t="shared" si="32"/>
        <v>5.4864827858148987E-2</v>
      </c>
      <c r="BP18" s="324">
        <f t="shared" si="33"/>
        <v>5.1962404919763727E-2</v>
      </c>
      <c r="BQ18" s="324">
        <f t="shared" si="34"/>
        <v>0.17469824804832376</v>
      </c>
      <c r="BR18" s="324">
        <f t="shared" si="35"/>
        <v>0.71524732805786784</v>
      </c>
      <c r="BS18" s="324">
        <f t="shared" si="36"/>
        <v>0.28475267194213205</v>
      </c>
      <c r="BT18" s="76">
        <f t="shared" si="96"/>
        <v>4.7725485382065163</v>
      </c>
      <c r="BU18" s="50">
        <f t="shared" si="97"/>
        <v>1.1927719493772624</v>
      </c>
      <c r="BV18" s="50">
        <f t="shared" si="98"/>
        <v>0</v>
      </c>
      <c r="BW18" s="50">
        <f t="shared" si="99"/>
        <v>0.63338322864067043</v>
      </c>
      <c r="BX18" s="50">
        <f t="shared" si="100"/>
        <v>0.30259453355248789</v>
      </c>
      <c r="BY18" s="50">
        <f t="shared" si="101"/>
        <v>7.7761386448388217E-2</v>
      </c>
      <c r="BZ18" s="50">
        <f t="shared" si="102"/>
        <v>7.3647704868415473E-2</v>
      </c>
      <c r="CA18" s="50">
        <f t="shared" si="103"/>
        <v>0.24760449469494436</v>
      </c>
      <c r="CB18" s="50">
        <f t="shared" si="104"/>
        <v>3.2878100369159995E-2</v>
      </c>
      <c r="CC18" s="50">
        <f t="shared" si="105"/>
        <v>4.9457270274618145E-2</v>
      </c>
      <c r="CD18" s="50">
        <f t="shared" si="106"/>
        <v>1.4173267188486849</v>
      </c>
      <c r="CE18" s="50">
        <f t="shared" si="107"/>
        <v>1.0137391486415466</v>
      </c>
      <c r="CF18" s="50">
        <f t="shared" si="108"/>
        <v>0.40358757020713792</v>
      </c>
      <c r="CG18" s="50">
        <f t="shared" si="38"/>
        <v>7.3826472064324626</v>
      </c>
      <c r="CH18" s="76">
        <f>Feedstock!$I$19/LHHO!$H17</f>
        <v>2.9051654748780624</v>
      </c>
      <c r="CI18" s="50">
        <f>Feedstock!$I$17/LHHO!$H17</f>
        <v>1.2723873309517499</v>
      </c>
      <c r="CJ18" s="50">
        <v>0</v>
      </c>
      <c r="CK18" s="50">
        <f>Feedstock!$I$21/LHHO!$H17</f>
        <v>0.34533724561794638</v>
      </c>
      <c r="CL18" s="50">
        <f>Feedstock!$I$23/LHHO!$H17</f>
        <v>0.12388646269275273</v>
      </c>
      <c r="CM18" s="50">
        <f>Feedstock!$I$25/LHHO!$H17</f>
        <v>0</v>
      </c>
      <c r="CN18" s="50">
        <v>0</v>
      </c>
      <c r="CO18" s="50">
        <v>0</v>
      </c>
      <c r="CP18" s="50">
        <v>0</v>
      </c>
      <c r="CQ18" s="50">
        <v>0</v>
      </c>
      <c r="CR18" s="76">
        <f>Feedstock!$I$26/LHHO!$H17</f>
        <v>0.46922370831069904</v>
      </c>
      <c r="CS18" s="50">
        <f>Feedstock!$I$27/LHHO!$H17</f>
        <v>0.46922370831069904</v>
      </c>
      <c r="CT18" s="50">
        <f>Feedstock!$I$28/LHHO!$H17</f>
        <v>0</v>
      </c>
      <c r="CU18" s="76">
        <f t="shared" si="39"/>
        <v>1.8673830633284538</v>
      </c>
      <c r="CV18" s="50">
        <f t="shared" si="40"/>
        <v>-7.9615381574487554E-2</v>
      </c>
      <c r="CW18" s="50">
        <f t="shared" si="41"/>
        <v>0</v>
      </c>
      <c r="CX18" s="50">
        <f t="shared" si="42"/>
        <v>0.28804598302272405</v>
      </c>
      <c r="CY18" s="50">
        <f t="shared" si="43"/>
        <v>0.17870807085973517</v>
      </c>
      <c r="CZ18" s="50">
        <f t="shared" si="44"/>
        <v>7.7761386448388217E-2</v>
      </c>
      <c r="DA18" s="50">
        <f t="shared" si="45"/>
        <v>7.3647704868415473E-2</v>
      </c>
      <c r="DB18" s="50">
        <f t="shared" si="46"/>
        <v>0.24760449469494436</v>
      </c>
      <c r="DC18" s="50">
        <f t="shared" si="47"/>
        <v>3.2878100369159995E-2</v>
      </c>
      <c r="DD18" s="50">
        <f t="shared" si="48"/>
        <v>4.9457270274618145E-2</v>
      </c>
      <c r="DE18" s="76">
        <f t="shared" si="49"/>
        <v>0.94810301053798585</v>
      </c>
      <c r="DF18" s="50">
        <f t="shared" si="50"/>
        <v>0.54451544033084753</v>
      </c>
      <c r="DG18" s="71">
        <f t="shared" si="51"/>
        <v>0.40358757020713792</v>
      </c>
      <c r="DH18" s="159">
        <f t="shared" si="52"/>
        <v>9.0983883624731421E-2</v>
      </c>
      <c r="DI18" s="160">
        <f t="shared" si="28"/>
        <v>-3.8790737445162662E-3</v>
      </c>
      <c r="DJ18" s="160">
        <f t="shared" si="28"/>
        <v>0</v>
      </c>
      <c r="DK18" s="160">
        <f t="shared" si="28"/>
        <v>1.4034368583807405E-2</v>
      </c>
      <c r="DL18" s="160">
        <f t="shared" si="28"/>
        <v>8.7071338715695029E-3</v>
      </c>
      <c r="DM18" s="160">
        <f t="shared" si="28"/>
        <v>3.7887421569023265E-3</v>
      </c>
      <c r="DN18" s="160">
        <f t="shared" si="28"/>
        <v>3.5883126181046891E-3</v>
      </c>
      <c r="DO18" s="160">
        <f t="shared" si="28"/>
        <v>1.2063951404877229E-2</v>
      </c>
      <c r="DP18" s="160">
        <f t="shared" si="28"/>
        <v>1.6019087441320223E-3</v>
      </c>
      <c r="DQ18" s="160">
        <f t="shared" si="28"/>
        <v>2.4096901227336847E-3</v>
      </c>
      <c r="DR18" s="159">
        <f t="shared" si="28"/>
        <v>4.619410750212688E-2</v>
      </c>
      <c r="DS18" s="160">
        <f t="shared" si="28"/>
        <v>2.6530244612279239E-2</v>
      </c>
      <c r="DT18" s="160">
        <f t="shared" si="28"/>
        <v>1.9663862889847623E-2</v>
      </c>
      <c r="DU18" s="160">
        <f t="shared" si="16"/>
        <v>0.13329891738234201</v>
      </c>
      <c r="DV18" s="248">
        <f>Feedstock!$I$8/LHHO!H18</f>
        <v>12.78599257809161</v>
      </c>
      <c r="DW18" s="75">
        <f t="shared" si="4"/>
        <v>10.788780138511756</v>
      </c>
      <c r="DX18" s="333">
        <f t="shared" si="5"/>
        <v>6.712242184442065</v>
      </c>
      <c r="DY18" s="160">
        <f t="shared" si="53"/>
        <v>0.23762915557099831</v>
      </c>
      <c r="DZ18" s="161">
        <f t="shared" si="7"/>
        <v>0.48245567094385655</v>
      </c>
    </row>
    <row r="19" spans="1:130" s="261" customFormat="1">
      <c r="A19" s="158"/>
      <c r="B19" s="157">
        <v>2</v>
      </c>
      <c r="C19" s="66">
        <v>13.951388888890506</v>
      </c>
      <c r="D19" s="64">
        <f t="shared" si="17"/>
        <v>3.6701388888905058</v>
      </c>
      <c r="E19" s="158">
        <v>0.6</v>
      </c>
      <c r="F19" s="158">
        <v>0.25</v>
      </c>
      <c r="G19" s="65">
        <f t="shared" si="88"/>
        <v>7.5156576200381006E-2</v>
      </c>
      <c r="H19" s="63">
        <f t="shared" si="91"/>
        <v>7.983333333337213</v>
      </c>
      <c r="I19" s="77">
        <f>Feedstock!$I$13</f>
        <v>163.33944306302214</v>
      </c>
      <c r="J19" s="77">
        <f>Feedstock!$I$10</f>
        <v>103.2148508229611</v>
      </c>
      <c r="K19" s="66">
        <f t="shared" si="92"/>
        <v>20.460055498489702</v>
      </c>
      <c r="L19" s="64">
        <f t="shared" si="92"/>
        <v>12.92879133481139</v>
      </c>
      <c r="M19" s="158">
        <v>4.97</v>
      </c>
      <c r="N19" s="158">
        <v>35</v>
      </c>
      <c r="O19" s="158">
        <v>2</v>
      </c>
      <c r="P19" s="158">
        <v>0</v>
      </c>
      <c r="Q19" s="158">
        <v>1</v>
      </c>
      <c r="R19" s="158">
        <v>5.9</v>
      </c>
      <c r="S19" s="159">
        <f t="shared" si="89"/>
        <v>-0.17304492512479203</v>
      </c>
      <c r="T19" s="66">
        <f t="shared" si="90"/>
        <v>31.788079470184673</v>
      </c>
      <c r="U19" s="71">
        <f t="shared" si="11"/>
        <v>6.2509071351311851</v>
      </c>
      <c r="V19" s="70">
        <v>14.29</v>
      </c>
      <c r="W19" s="78">
        <v>91.896712428531018</v>
      </c>
      <c r="X19" s="78">
        <v>55.926691341116182</v>
      </c>
      <c r="Y19" s="78">
        <v>126.82638609332113</v>
      </c>
      <c r="Z19" s="66">
        <v>62.846514181152791</v>
      </c>
      <c r="AA19" s="64">
        <f t="shared" si="12"/>
        <v>63.979871912168342</v>
      </c>
      <c r="AB19" s="69">
        <v>0</v>
      </c>
      <c r="AC19" s="69">
        <v>31.811555948655602</v>
      </c>
      <c r="AD19" s="69">
        <v>4.3734155219259137</v>
      </c>
      <c r="AE19" s="69">
        <v>0</v>
      </c>
      <c r="AF19" s="69">
        <v>6.5340958975567558</v>
      </c>
      <c r="AG19" s="69">
        <v>1.3839725869234596</v>
      </c>
      <c r="AH19" s="69">
        <v>0.24593000875668034</v>
      </c>
      <c r="AI19" s="69">
        <v>0</v>
      </c>
      <c r="AJ19" s="69">
        <v>0.61156617372104172</v>
      </c>
      <c r="AK19" s="69">
        <v>0</v>
      </c>
      <c r="AL19" s="69">
        <v>0</v>
      </c>
      <c r="AM19" s="290">
        <v>0</v>
      </c>
      <c r="AN19" s="66">
        <v>0</v>
      </c>
      <c r="AO19" s="66">
        <v>100</v>
      </c>
      <c r="AP19" s="66">
        <v>0</v>
      </c>
      <c r="AQ19" s="75">
        <f t="shared" si="29"/>
        <v>0</v>
      </c>
      <c r="AR19" s="75">
        <f t="shared" si="93"/>
        <v>0</v>
      </c>
      <c r="AS19" s="75">
        <f t="shared" si="94"/>
        <v>0</v>
      </c>
      <c r="AT19" s="65">
        <f t="shared" si="95"/>
        <v>0</v>
      </c>
      <c r="AU19" s="76">
        <f>IF(AC19="NA","NA",AC19*'Read me'!$U$30)</f>
        <v>33.932326345232639</v>
      </c>
      <c r="AV19" s="50">
        <f>IF(AD19="NA","NA",AD19*'Read me'!$U$31)</f>
        <v>9.127128045758429</v>
      </c>
      <c r="AW19" s="50">
        <f>IF(AE19="NA","NA",AE19*'Read me'!$U$21)</f>
        <v>0</v>
      </c>
      <c r="AX19" s="50">
        <f>IF(AF19="NA","NA",AF19*'Read me'!$U$22)</f>
        <v>6.9697022907272057</v>
      </c>
      <c r="AY19" s="50">
        <f>IF(AG19="NA","NA",AG19*'Read me'!$U$23)</f>
        <v>2.0946612126409119</v>
      </c>
      <c r="AZ19" s="50">
        <f>IF(AH19="NA","NA",AH19*'Read me'!$U$24)</f>
        <v>0.44714547046669156</v>
      </c>
      <c r="BA19" s="50">
        <f>IF(AI19="NA","NA",AI19*'Read me'!$U$25)</f>
        <v>0</v>
      </c>
      <c r="BB19" s="50">
        <f>IF(AJ19="NA","NA",AJ19*'Read me'!$U$26)</f>
        <v>1.3496632799360921</v>
      </c>
      <c r="BC19" s="50">
        <f>IF(AK19="NA","NA",AK19*'Read me'!$U$27)</f>
        <v>0</v>
      </c>
      <c r="BD19" s="50">
        <f>IF(AL19="NA","NA",AL19*'Read me'!$U$28)</f>
        <v>0</v>
      </c>
      <c r="BE19" s="76">
        <f t="shared" si="13"/>
        <v>10.861172253770901</v>
      </c>
      <c r="BF19" s="50">
        <f t="shared" si="24"/>
        <v>9.5115089738348093</v>
      </c>
      <c r="BG19" s="50">
        <f t="shared" si="14"/>
        <v>1.3496632799360921</v>
      </c>
      <c r="BH19" s="50">
        <f t="shared" si="0"/>
        <v>53.920626644761974</v>
      </c>
      <c r="BI19" s="238">
        <f>IF(Y19="NA","NA",Feedstock!$I$13-Y19)</f>
        <v>36.513056969701012</v>
      </c>
      <c r="BJ19" s="50">
        <f t="shared" si="1"/>
        <v>72.905759448559166</v>
      </c>
      <c r="BK19" s="50">
        <f t="shared" si="54"/>
        <v>0.33011393717044502</v>
      </c>
      <c r="BL19" s="50">
        <f t="shared" si="25"/>
        <v>8.9258875363908174</v>
      </c>
      <c r="BM19" s="323">
        <f t="shared" si="30"/>
        <v>0.64170810736450556</v>
      </c>
      <c r="BN19" s="324">
        <f t="shared" si="31"/>
        <v>0.19285774718411858</v>
      </c>
      <c r="BO19" s="324">
        <f t="shared" si="32"/>
        <v>4.116917216845048E-2</v>
      </c>
      <c r="BP19" s="324">
        <f t="shared" si="33"/>
        <v>0</v>
      </c>
      <c r="BQ19" s="324">
        <f t="shared" si="34"/>
        <v>0.12426497328292545</v>
      </c>
      <c r="BR19" s="324">
        <f t="shared" si="35"/>
        <v>0.87573502671707459</v>
      </c>
      <c r="BS19" s="324">
        <f t="shared" si="36"/>
        <v>0.12426497328292545</v>
      </c>
      <c r="BT19" s="76">
        <f t="shared" si="96"/>
        <v>3.852298165966058</v>
      </c>
      <c r="BU19" s="50">
        <f t="shared" si="97"/>
        <v>1.0361923987611439</v>
      </c>
      <c r="BV19" s="50">
        <f t="shared" si="98"/>
        <v>0</v>
      </c>
      <c r="BW19" s="50">
        <f t="shared" si="99"/>
        <v>0.79126232250415918</v>
      </c>
      <c r="BX19" s="50">
        <f t="shared" si="100"/>
        <v>0.2378044896090811</v>
      </c>
      <c r="BY19" s="50">
        <f t="shared" si="101"/>
        <v>5.0763913392601091E-2</v>
      </c>
      <c r="BZ19" s="50">
        <f t="shared" si="102"/>
        <v>0</v>
      </c>
      <c r="CA19" s="50">
        <f t="shared" si="103"/>
        <v>0.15322572714499499</v>
      </c>
      <c r="CB19" s="50">
        <f t="shared" si="104"/>
        <v>0</v>
      </c>
      <c r="CC19" s="50">
        <f t="shared" si="105"/>
        <v>0</v>
      </c>
      <c r="CD19" s="50">
        <f t="shared" si="106"/>
        <v>1.2330564526508363</v>
      </c>
      <c r="CE19" s="50">
        <f t="shared" si="107"/>
        <v>1.0798307255058415</v>
      </c>
      <c r="CF19" s="50">
        <f t="shared" si="108"/>
        <v>0.15322572714499499</v>
      </c>
      <c r="CG19" s="50">
        <f t="shared" si="38"/>
        <v>6.1215470173780382</v>
      </c>
      <c r="CH19" s="76">
        <f>Feedstock!$I$19/LHHO!$H18</f>
        <v>2.6248183807990748</v>
      </c>
      <c r="CI19" s="50">
        <f>Feedstock!$I$17/LHHO!$H18</f>
        <v>1.1496025553994333</v>
      </c>
      <c r="CJ19" s="50">
        <v>0</v>
      </c>
      <c r="CK19" s="50">
        <f>Feedstock!$I$21/LHHO!$H18</f>
        <v>0.31201236477263183</v>
      </c>
      <c r="CL19" s="50">
        <f>Feedstock!$I$23/LHHO!$H18</f>
        <v>0.11193147764561151</v>
      </c>
      <c r="CM19" s="50">
        <f>Feedstock!$I$25/LHHO!$H18</f>
        <v>0</v>
      </c>
      <c r="CN19" s="50">
        <v>0</v>
      </c>
      <c r="CO19" s="50">
        <v>0</v>
      </c>
      <c r="CP19" s="50">
        <v>0</v>
      </c>
      <c r="CQ19" s="50">
        <v>0</v>
      </c>
      <c r="CR19" s="76">
        <f>Feedstock!$I$26/LHHO!$H18</f>
        <v>0.42394384241824334</v>
      </c>
      <c r="CS19" s="50">
        <f>Feedstock!$I$27/LHHO!$H18</f>
        <v>0.42394384241824334</v>
      </c>
      <c r="CT19" s="50">
        <f>Feedstock!$I$28/LHHO!$H18</f>
        <v>0</v>
      </c>
      <c r="CU19" s="76">
        <f t="shared" si="39"/>
        <v>1.2274797851669832</v>
      </c>
      <c r="CV19" s="50">
        <f t="shared" si="40"/>
        <v>-0.11341015663828946</v>
      </c>
      <c r="CW19" s="50">
        <f t="shared" si="41"/>
        <v>0</v>
      </c>
      <c r="CX19" s="50">
        <f t="shared" si="42"/>
        <v>0.47924995773152734</v>
      </c>
      <c r="CY19" s="50">
        <f t="shared" si="43"/>
        <v>0.12587301196346959</v>
      </c>
      <c r="CZ19" s="50">
        <f t="shared" si="44"/>
        <v>5.0763913392601091E-2</v>
      </c>
      <c r="DA19" s="50">
        <f t="shared" si="45"/>
        <v>0</v>
      </c>
      <c r="DB19" s="50">
        <f t="shared" si="46"/>
        <v>0.15322572714499499</v>
      </c>
      <c r="DC19" s="50">
        <f t="shared" si="47"/>
        <v>0</v>
      </c>
      <c r="DD19" s="50">
        <f t="shared" si="48"/>
        <v>0</v>
      </c>
      <c r="DE19" s="76">
        <f t="shared" si="49"/>
        <v>0.80911261023259295</v>
      </c>
      <c r="DF19" s="50">
        <f t="shared" si="50"/>
        <v>0.65588688308759813</v>
      </c>
      <c r="DG19" s="71">
        <f t="shared" si="51"/>
        <v>0.15322572714499499</v>
      </c>
      <c r="DH19" s="159">
        <f t="shared" si="52"/>
        <v>6.619375519428132E-2</v>
      </c>
      <c r="DI19" s="160">
        <f t="shared" si="28"/>
        <v>-6.1158189615634212E-3</v>
      </c>
      <c r="DJ19" s="160">
        <f t="shared" si="28"/>
        <v>0</v>
      </c>
      <c r="DK19" s="160">
        <f t="shared" si="28"/>
        <v>2.5844298832697132E-2</v>
      </c>
      <c r="DL19" s="160">
        <f t="shared" si="28"/>
        <v>6.7878978050488099E-3</v>
      </c>
      <c r="DM19" s="160">
        <f t="shared" si="28"/>
        <v>2.737522928213775E-3</v>
      </c>
      <c r="DN19" s="160">
        <f t="shared" si="28"/>
        <v>0</v>
      </c>
      <c r="DO19" s="160">
        <f t="shared" si="28"/>
        <v>8.2629354834725631E-3</v>
      </c>
      <c r="DP19" s="160">
        <f t="shared" si="28"/>
        <v>0</v>
      </c>
      <c r="DQ19" s="160">
        <f t="shared" si="28"/>
        <v>0</v>
      </c>
      <c r="DR19" s="159">
        <f t="shared" si="28"/>
        <v>4.3632655049432277E-2</v>
      </c>
      <c r="DS19" s="160">
        <f t="shared" si="28"/>
        <v>3.5369719565959724E-2</v>
      </c>
      <c r="DT19" s="160">
        <f t="shared" si="28"/>
        <v>8.2629354834725631E-3</v>
      </c>
      <c r="DU19" s="160">
        <f t="shared" si="16"/>
        <v>0.10371059128215018</v>
      </c>
      <c r="DV19" s="248">
        <f>Feedstock!$I$8/LHHO!H19</f>
        <v>14.107300788144277</v>
      </c>
      <c r="DW19" s="75">
        <f t="shared" si="4"/>
        <v>10.432928563310185</v>
      </c>
      <c r="DX19" s="333">
        <f t="shared" si="5"/>
        <v>6.349293245913894</v>
      </c>
      <c r="DY19" s="160">
        <f t="shared" si="53"/>
        <v>0.18403452062167827</v>
      </c>
      <c r="DZ19" s="161">
        <f t="shared" si="7"/>
        <v>0.45815266993851261</v>
      </c>
    </row>
    <row r="20" spans="1:130" s="261" customFormat="1">
      <c r="A20" s="158"/>
      <c r="B20" s="157">
        <v>2</v>
      </c>
      <c r="C20" s="66">
        <v>17.277777777781012</v>
      </c>
      <c r="D20" s="64">
        <f t="shared" si="17"/>
        <v>3.3263888888905058</v>
      </c>
      <c r="E20" s="158">
        <v>0.6</v>
      </c>
      <c r="F20" s="158">
        <v>0.25</v>
      </c>
      <c r="G20" s="65">
        <f t="shared" si="88"/>
        <v>6.7669172932449284E-2</v>
      </c>
      <c r="H20" s="63">
        <f t="shared" si="91"/>
        <v>8.8666666666511453</v>
      </c>
      <c r="I20" s="77">
        <f>Feedstock!$I$13</f>
        <v>163.33944306302214</v>
      </c>
      <c r="J20" s="77">
        <f>Feedstock!$I$10</f>
        <v>103.2148508229611</v>
      </c>
      <c r="K20" s="66">
        <f t="shared" si="92"/>
        <v>18.421741698869333</v>
      </c>
      <c r="L20" s="64">
        <f t="shared" si="92"/>
        <v>11.640772649226516</v>
      </c>
      <c r="M20" s="158">
        <v>5</v>
      </c>
      <c r="N20" s="158">
        <v>35</v>
      </c>
      <c r="O20" s="158">
        <v>2</v>
      </c>
      <c r="P20" s="158">
        <v>0</v>
      </c>
      <c r="Q20" s="158">
        <v>1</v>
      </c>
      <c r="R20" s="158">
        <v>5.98</v>
      </c>
      <c r="S20" s="159">
        <f t="shared" si="89"/>
        <v>-0.15254237288135597</v>
      </c>
      <c r="T20" s="66">
        <f t="shared" si="90"/>
        <v>35.073068893511142</v>
      </c>
      <c r="U20" s="71">
        <f t="shared" si="11"/>
        <v>6.7783019027777467</v>
      </c>
      <c r="V20" s="70">
        <v>14.42</v>
      </c>
      <c r="W20" s="78" t="s">
        <v>88</v>
      </c>
      <c r="X20" s="78" t="s">
        <v>88</v>
      </c>
      <c r="Y20" s="158" t="s">
        <v>88</v>
      </c>
      <c r="Z20" s="157" t="s">
        <v>88</v>
      </c>
      <c r="AA20" s="163" t="str">
        <f t="shared" si="12"/>
        <v>NA</v>
      </c>
      <c r="AB20" s="69">
        <v>1.2706968367220713E-2</v>
      </c>
      <c r="AC20" s="69">
        <v>29.546846068195062</v>
      </c>
      <c r="AD20" s="69">
        <v>4.7952004926670835</v>
      </c>
      <c r="AE20" s="69">
        <v>0</v>
      </c>
      <c r="AF20" s="69">
        <v>6.9471500676204627</v>
      </c>
      <c r="AG20" s="69">
        <v>1.5733931749207597</v>
      </c>
      <c r="AH20" s="69">
        <v>0</v>
      </c>
      <c r="AI20" s="69">
        <v>0</v>
      </c>
      <c r="AJ20" s="69">
        <v>0</v>
      </c>
      <c r="AK20" s="69">
        <v>0</v>
      </c>
      <c r="AL20" s="69">
        <v>0</v>
      </c>
      <c r="AM20" s="290">
        <v>18.882431349138663</v>
      </c>
      <c r="AN20" s="66">
        <v>0</v>
      </c>
      <c r="AO20" s="66">
        <v>99.809233317103946</v>
      </c>
      <c r="AP20" s="66">
        <v>0.19076668289602985</v>
      </c>
      <c r="AQ20" s="75">
        <f t="shared" si="29"/>
        <v>9.4609259369333541E-3</v>
      </c>
      <c r="AR20" s="75">
        <f t="shared" si="93"/>
        <v>0</v>
      </c>
      <c r="AS20" s="75">
        <f t="shared" si="94"/>
        <v>9.4428776423522136E-3</v>
      </c>
      <c r="AT20" s="65">
        <f t="shared" si="95"/>
        <v>1.8048294581137892E-5</v>
      </c>
      <c r="AU20" s="76">
        <f>IF(AC20="NA","NA",AC20*'Read me'!$U$30)</f>
        <v>31.516635806074731</v>
      </c>
      <c r="AV20" s="50">
        <f>IF(AD20="NA","NA",AD20*'Read me'!$U$31)</f>
        <v>10.007374941218261</v>
      </c>
      <c r="AW20" s="50">
        <f>IF(AE20="NA","NA",AE20*'Read me'!$U$21)</f>
        <v>0</v>
      </c>
      <c r="AX20" s="50">
        <f>IF(AF20="NA","NA",AF20*'Read me'!$U$22)</f>
        <v>7.410293405461827</v>
      </c>
      <c r="AY20" s="50">
        <f>IF(AG20="NA","NA",AG20*'Read me'!$U$23)</f>
        <v>2.3813518323125011</v>
      </c>
      <c r="AZ20" s="50">
        <f>IF(AH20="NA","NA",AH20*'Read me'!$U$24)</f>
        <v>0</v>
      </c>
      <c r="BA20" s="50">
        <f>IF(AI20="NA","NA",AI20*'Read me'!$U$25)</f>
        <v>0</v>
      </c>
      <c r="BB20" s="50">
        <f>IF(AJ20="NA","NA",AJ20*'Read me'!$U$26)</f>
        <v>0</v>
      </c>
      <c r="BC20" s="50">
        <f>IF(AK20="NA","NA",AK20*'Read me'!$U$27)</f>
        <v>0</v>
      </c>
      <c r="BD20" s="50">
        <f>IF(AL20="NA","NA",AL20*'Read me'!$U$28)</f>
        <v>0</v>
      </c>
      <c r="BE20" s="76">
        <f t="shared" ref="BE20:BE24" si="109">IF(AW20="NA","NA",SUM(AW20:BD20))</f>
        <v>9.791645237774329</v>
      </c>
      <c r="BF20" s="50">
        <f t="shared" si="24"/>
        <v>9.791645237774329</v>
      </c>
      <c r="BG20" s="50">
        <f t="shared" si="14"/>
        <v>0</v>
      </c>
      <c r="BH20" s="50">
        <f t="shared" si="0"/>
        <v>51.315655985067323</v>
      </c>
      <c r="BI20" s="238" t="str">
        <f>IF(Y20="NA","NA",Feedstock!$I$13-Y20)</f>
        <v>NA</v>
      </c>
      <c r="BJ20" s="50" t="str">
        <f t="shared" si="1"/>
        <v>NA</v>
      </c>
      <c r="BK20" s="50">
        <f t="shared" si="54"/>
        <v>0.31416573377973334</v>
      </c>
      <c r="BL20" s="50" t="str">
        <f t="shared" si="25"/>
        <v>NA</v>
      </c>
      <c r="BM20" s="323">
        <f t="shared" si="30"/>
        <v>0.75679757849828</v>
      </c>
      <c r="BN20" s="324">
        <f t="shared" si="31"/>
        <v>0.24320242150171995</v>
      </c>
      <c r="BO20" s="324">
        <f t="shared" si="32"/>
        <v>0</v>
      </c>
      <c r="BP20" s="324">
        <f t="shared" si="33"/>
        <v>0</v>
      </c>
      <c r="BQ20" s="324">
        <f t="shared" si="34"/>
        <v>0</v>
      </c>
      <c r="BR20" s="324">
        <f t="shared" si="35"/>
        <v>1</v>
      </c>
      <c r="BS20" s="324">
        <f t="shared" si="36"/>
        <v>0</v>
      </c>
      <c r="BT20" s="76">
        <f t="shared" si="96"/>
        <v>3.9478040675648538</v>
      </c>
      <c r="BU20" s="50">
        <f t="shared" si="97"/>
        <v>1.2535333955590895</v>
      </c>
      <c r="BV20" s="50">
        <f t="shared" si="98"/>
        <v>0</v>
      </c>
      <c r="BW20" s="50">
        <f t="shared" si="99"/>
        <v>0.92822046832462124</v>
      </c>
      <c r="BX20" s="50">
        <f t="shared" si="100"/>
        <v>0.29829041740851908</v>
      </c>
      <c r="BY20" s="50">
        <f t="shared" si="101"/>
        <v>0</v>
      </c>
      <c r="BZ20" s="50">
        <f t="shared" si="102"/>
        <v>0</v>
      </c>
      <c r="CA20" s="50">
        <f t="shared" si="103"/>
        <v>0</v>
      </c>
      <c r="CB20" s="50">
        <f t="shared" si="104"/>
        <v>0</v>
      </c>
      <c r="CC20" s="50">
        <f t="shared" si="105"/>
        <v>0</v>
      </c>
      <c r="CD20" s="50">
        <f t="shared" si="106"/>
        <v>1.2265108857331404</v>
      </c>
      <c r="CE20" s="50">
        <f t="shared" si="107"/>
        <v>1.2265108857331404</v>
      </c>
      <c r="CF20" s="50">
        <f t="shared" si="108"/>
        <v>0</v>
      </c>
      <c r="CG20" s="50">
        <f t="shared" si="38"/>
        <v>6.4278483488570837</v>
      </c>
      <c r="CH20" s="76">
        <f>Feedstock!$I$19/LHHO!$H19</f>
        <v>2.8960678794410186</v>
      </c>
      <c r="CI20" s="50">
        <f>Feedstock!$I$17/LHHO!$H19</f>
        <v>1.2684028194750998</v>
      </c>
      <c r="CJ20" s="50">
        <v>0</v>
      </c>
      <c r="CK20" s="50">
        <f>Feedstock!$I$21/LHHO!$H19</f>
        <v>0.34425581374181302</v>
      </c>
      <c r="CL20" s="50">
        <f>Feedstock!$I$23/LHHO!$H19</f>
        <v>0.12349850926034028</v>
      </c>
      <c r="CM20" s="50">
        <f>Feedstock!$I$25/LHHO!$H19</f>
        <v>0</v>
      </c>
      <c r="CN20" s="50">
        <v>0</v>
      </c>
      <c r="CO20" s="50">
        <v>0</v>
      </c>
      <c r="CP20" s="50">
        <v>0</v>
      </c>
      <c r="CQ20" s="50">
        <v>0</v>
      </c>
      <c r="CR20" s="76">
        <f>Feedstock!$I$26/LHHO!$H19</f>
        <v>0.46775432300215325</v>
      </c>
      <c r="CS20" s="50">
        <f>Feedstock!$I$27/LHHO!$H19</f>
        <v>0.46775432300215325</v>
      </c>
      <c r="CT20" s="50">
        <f>Feedstock!$I$28/LHHO!$H19</f>
        <v>0</v>
      </c>
      <c r="CU20" s="76">
        <f t="shared" si="39"/>
        <v>1.0517361881238352</v>
      </c>
      <c r="CV20" s="50">
        <f t="shared" si="40"/>
        <v>-1.4869423916010316E-2</v>
      </c>
      <c r="CW20" s="50">
        <f t="shared" si="41"/>
        <v>0</v>
      </c>
      <c r="CX20" s="50">
        <f t="shared" si="42"/>
        <v>0.58396465458280822</v>
      </c>
      <c r="CY20" s="50">
        <f t="shared" si="43"/>
        <v>0.1747919081481788</v>
      </c>
      <c r="CZ20" s="50">
        <f t="shared" si="44"/>
        <v>0</v>
      </c>
      <c r="DA20" s="50">
        <f t="shared" si="45"/>
        <v>0</v>
      </c>
      <c r="DB20" s="50">
        <f t="shared" si="46"/>
        <v>0</v>
      </c>
      <c r="DC20" s="50">
        <f t="shared" si="47"/>
        <v>0</v>
      </c>
      <c r="DD20" s="50">
        <f t="shared" si="48"/>
        <v>0</v>
      </c>
      <c r="DE20" s="76">
        <f t="shared" si="49"/>
        <v>0.75875656273098713</v>
      </c>
      <c r="DF20" s="50">
        <f t="shared" si="50"/>
        <v>0.75875656273098713</v>
      </c>
      <c r="DG20" s="71">
        <f t="shared" si="51"/>
        <v>0</v>
      </c>
      <c r="DH20" s="159">
        <f t="shared" si="52"/>
        <v>5.1404366337201336E-2</v>
      </c>
      <c r="DI20" s="160">
        <f t="shared" si="28"/>
        <v>-7.2675384077564844E-4</v>
      </c>
      <c r="DJ20" s="160">
        <f t="shared" si="28"/>
        <v>0</v>
      </c>
      <c r="DK20" s="160">
        <f t="shared" si="28"/>
        <v>2.8541694553365932E-2</v>
      </c>
      <c r="DL20" s="160">
        <f t="shared" si="28"/>
        <v>8.5430808416468561E-3</v>
      </c>
      <c r="DM20" s="160">
        <f t="shared" si="28"/>
        <v>0</v>
      </c>
      <c r="DN20" s="160">
        <f t="shared" si="28"/>
        <v>0</v>
      </c>
      <c r="DO20" s="160">
        <f t="shared" si="28"/>
        <v>0</v>
      </c>
      <c r="DP20" s="160">
        <f t="shared" si="28"/>
        <v>0</v>
      </c>
      <c r="DQ20" s="160">
        <f t="shared" si="28"/>
        <v>0</v>
      </c>
      <c r="DR20" s="159">
        <f t="shared" si="28"/>
        <v>3.7084775395012794E-2</v>
      </c>
      <c r="DS20" s="160">
        <f t="shared" si="28"/>
        <v>3.7084775395012794E-2</v>
      </c>
      <c r="DT20" s="160">
        <f t="shared" si="28"/>
        <v>0</v>
      </c>
      <c r="DU20" s="160">
        <f t="shared" si="16"/>
        <v>8.7762387891438476E-2</v>
      </c>
      <c r="DV20" s="248">
        <f>Feedstock!$I$8/LHHO!H20</f>
        <v>12.701874205895153</v>
      </c>
      <c r="DW20" s="75" t="str">
        <f t="shared" si="4"/>
        <v>NA</v>
      </c>
      <c r="DX20" s="333" t="str">
        <f t="shared" si="5"/>
        <v>NA</v>
      </c>
      <c r="DY20" s="160" t="str">
        <f t="shared" si="53"/>
        <v>NA</v>
      </c>
      <c r="DZ20" s="161" t="str">
        <f t="shared" si="7"/>
        <v>NA</v>
      </c>
    </row>
    <row r="21" spans="1:130" s="261" customFormat="1">
      <c r="A21" s="158"/>
      <c r="B21" s="157">
        <v>2</v>
      </c>
      <c r="C21" s="66">
        <v>20.972222222218988</v>
      </c>
      <c r="D21" s="64">
        <f t="shared" si="17"/>
        <v>3.6944444444379769</v>
      </c>
      <c r="E21" s="158">
        <v>0.6</v>
      </c>
      <c r="F21" s="158">
        <v>0.25</v>
      </c>
      <c r="G21" s="65">
        <f t="shared" si="88"/>
        <v>7.5550891920177998E-2</v>
      </c>
      <c r="H21" s="63">
        <f t="shared" si="91"/>
        <v>7.9416666666744282</v>
      </c>
      <c r="I21" s="77">
        <f>Feedstock!$I$13</f>
        <v>163.33944306302214</v>
      </c>
      <c r="J21" s="77">
        <f>Feedstock!$I$10</f>
        <v>103.2148508229611</v>
      </c>
      <c r="K21" s="66">
        <f t="shared" si="92"/>
        <v>20.56740101526076</v>
      </c>
      <c r="L21" s="64">
        <f t="shared" si="92"/>
        <v>12.996623398471382</v>
      </c>
      <c r="M21" s="158">
        <v>5.03</v>
      </c>
      <c r="N21" s="158">
        <v>31</v>
      </c>
      <c r="O21" s="158">
        <v>2</v>
      </c>
      <c r="P21" s="158">
        <v>0</v>
      </c>
      <c r="Q21" s="158">
        <v>1</v>
      </c>
      <c r="R21" s="158">
        <v>5.8</v>
      </c>
      <c r="S21" s="159">
        <f t="shared" si="89"/>
        <v>-0.15886287625418061</v>
      </c>
      <c r="T21" s="66">
        <f t="shared" si="90"/>
        <v>27.969924812079039</v>
      </c>
      <c r="U21" s="71">
        <f t="shared" si="11"/>
        <v>6.196711161836574</v>
      </c>
      <c r="V21" s="70">
        <v>16.45</v>
      </c>
      <c r="W21" s="78">
        <v>82.433779159790078</v>
      </c>
      <c r="X21" s="78">
        <v>50.52345845785274</v>
      </c>
      <c r="Y21" s="78">
        <v>124.58146590909091</v>
      </c>
      <c r="Z21" s="66">
        <v>64.315443181818182</v>
      </c>
      <c r="AA21" s="64">
        <f t="shared" si="12"/>
        <v>60.266022727272727</v>
      </c>
      <c r="AB21" s="69">
        <v>0</v>
      </c>
      <c r="AC21" s="69">
        <v>29.603084954861114</v>
      </c>
      <c r="AD21" s="69">
        <v>5.1075489298718102</v>
      </c>
      <c r="AE21" s="69">
        <v>0</v>
      </c>
      <c r="AF21" s="69">
        <v>7.429004802166479</v>
      </c>
      <c r="AG21" s="69">
        <v>0.3437919956762624</v>
      </c>
      <c r="AH21" s="69">
        <v>0</v>
      </c>
      <c r="AI21" s="69">
        <v>0</v>
      </c>
      <c r="AJ21" s="69">
        <v>0</v>
      </c>
      <c r="AK21" s="69">
        <v>0</v>
      </c>
      <c r="AL21" s="69">
        <v>0</v>
      </c>
      <c r="AM21" s="290">
        <v>9.4412156745693316</v>
      </c>
      <c r="AN21" s="66">
        <v>0</v>
      </c>
      <c r="AO21" s="66">
        <v>99.70993498972318</v>
      </c>
      <c r="AP21" s="66">
        <v>0.29006501027681786</v>
      </c>
      <c r="AQ21" s="75">
        <f t="shared" si="29"/>
        <v>4.2591950411665531E-3</v>
      </c>
      <c r="AR21" s="75">
        <f t="shared" si="93"/>
        <v>0</v>
      </c>
      <c r="AS21" s="75">
        <f t="shared" si="94"/>
        <v>4.2468406066326833E-3</v>
      </c>
      <c r="AT21" s="65">
        <f t="shared" si="95"/>
        <v>1.2354434533869479E-5</v>
      </c>
      <c r="AU21" s="76">
        <f>IF(AC21="NA","NA",AC21*'Read me'!$U$30)</f>
        <v>31.576623951851854</v>
      </c>
      <c r="AV21" s="50">
        <f>IF(AD21="NA","NA",AD21*'Read me'!$U$31)</f>
        <v>10.659232549297691</v>
      </c>
      <c r="AW21" s="50">
        <f>IF(AE21="NA","NA",AE21*'Read me'!$U$21)</f>
        <v>0</v>
      </c>
      <c r="AX21" s="50">
        <f>IF(AF21="NA","NA",AF21*'Read me'!$U$22)</f>
        <v>7.9242717889775776</v>
      </c>
      <c r="AY21" s="50">
        <f>IF(AG21="NA","NA",AG21*'Read me'!$U$23)</f>
        <v>0.52033383129380262</v>
      </c>
      <c r="AZ21" s="50">
        <f>IF(AH21="NA","NA",AH21*'Read me'!$U$24)</f>
        <v>0</v>
      </c>
      <c r="BA21" s="50">
        <f>IF(AI21="NA","NA",AI21*'Read me'!$U$25)</f>
        <v>0</v>
      </c>
      <c r="BB21" s="50">
        <f>IF(AJ21="NA","NA",AJ21*'Read me'!$U$26)</f>
        <v>0</v>
      </c>
      <c r="BC21" s="50">
        <f>IF(AK21="NA","NA",AK21*'Read me'!$U$27)</f>
        <v>0</v>
      </c>
      <c r="BD21" s="50">
        <f>IF(AL21="NA","NA",AL21*'Read me'!$U$28)</f>
        <v>0</v>
      </c>
      <c r="BE21" s="76">
        <f t="shared" si="109"/>
        <v>8.4446056202713802</v>
      </c>
      <c r="BF21" s="50">
        <f t="shared" si="24"/>
        <v>8.4446056202713802</v>
      </c>
      <c r="BG21" s="50">
        <f t="shared" si="14"/>
        <v>0</v>
      </c>
      <c r="BH21" s="50">
        <f t="shared" si="0"/>
        <v>50.680462121420923</v>
      </c>
      <c r="BI21" s="238">
        <f>IF(Y21="NA","NA",Feedstock!$I$13-Y21)</f>
        <v>38.757977153931236</v>
      </c>
      <c r="BJ21" s="50">
        <f t="shared" si="1"/>
        <v>73.901003787669993</v>
      </c>
      <c r="BK21" s="50">
        <f t="shared" si="54"/>
        <v>0.31027693722370908</v>
      </c>
      <c r="BL21" s="50">
        <f t="shared" si="25"/>
        <v>13.634981060397259</v>
      </c>
      <c r="BM21" s="323">
        <f t="shared" si="30"/>
        <v>0.93838269604388214</v>
      </c>
      <c r="BN21" s="324">
        <f t="shared" si="31"/>
        <v>6.1617303956117836E-2</v>
      </c>
      <c r="BO21" s="324">
        <f t="shared" si="32"/>
        <v>0</v>
      </c>
      <c r="BP21" s="324">
        <f t="shared" si="33"/>
        <v>0</v>
      </c>
      <c r="BQ21" s="324">
        <f t="shared" si="34"/>
        <v>0</v>
      </c>
      <c r="BR21" s="324">
        <f t="shared" si="35"/>
        <v>1</v>
      </c>
      <c r="BS21" s="324">
        <f t="shared" si="36"/>
        <v>0</v>
      </c>
      <c r="BT21" s="76">
        <f t="shared" si="96"/>
        <v>3.5612733780346386</v>
      </c>
      <c r="BU21" s="50">
        <f t="shared" si="97"/>
        <v>1.2021690845093629</v>
      </c>
      <c r="BV21" s="50">
        <f t="shared" si="98"/>
        <v>0</v>
      </c>
      <c r="BW21" s="50">
        <f t="shared" si="99"/>
        <v>0.89371486342008821</v>
      </c>
      <c r="BX21" s="50">
        <f t="shared" si="100"/>
        <v>5.8684266687373698E-2</v>
      </c>
      <c r="BY21" s="50">
        <f t="shared" si="101"/>
        <v>0</v>
      </c>
      <c r="BZ21" s="50">
        <f t="shared" si="102"/>
        <v>0</v>
      </c>
      <c r="CA21" s="50">
        <f t="shared" si="103"/>
        <v>0</v>
      </c>
      <c r="CB21" s="50">
        <f t="shared" si="104"/>
        <v>0</v>
      </c>
      <c r="CC21" s="50">
        <f t="shared" si="105"/>
        <v>0</v>
      </c>
      <c r="CD21" s="50">
        <f t="shared" si="106"/>
        <v>0.95239913010746191</v>
      </c>
      <c r="CE21" s="50">
        <f t="shared" si="107"/>
        <v>0.95239913010746191</v>
      </c>
      <c r="CF21" s="50">
        <f t="shared" si="108"/>
        <v>0</v>
      </c>
      <c r="CG21" s="50">
        <f t="shared" si="38"/>
        <v>5.7158415926514632</v>
      </c>
      <c r="CH21" s="76">
        <f>Feedstock!$I$19/LHHO!$H20</f>
        <v>2.6075498388258467</v>
      </c>
      <c r="CI21" s="50">
        <f>Feedstock!$I$17/LHHO!$H20</f>
        <v>1.1420393806953602</v>
      </c>
      <c r="CJ21" s="50">
        <v>0</v>
      </c>
      <c r="CK21" s="50">
        <f>Feedstock!$I$21/LHHO!$H20</f>
        <v>0.30995965184717522</v>
      </c>
      <c r="CL21" s="50">
        <f>Feedstock!$I$23/LHHO!$H20</f>
        <v>0.11119508634555507</v>
      </c>
      <c r="CM21" s="50">
        <f>Feedstock!$I$25/LHHO!$H20</f>
        <v>0</v>
      </c>
      <c r="CN21" s="50">
        <v>0</v>
      </c>
      <c r="CO21" s="50">
        <v>0</v>
      </c>
      <c r="CP21" s="50">
        <v>0</v>
      </c>
      <c r="CQ21" s="50">
        <v>0</v>
      </c>
      <c r="CR21" s="76">
        <f>Feedstock!$I$26/LHHO!$H20</f>
        <v>0.4211547381927303</v>
      </c>
      <c r="CS21" s="50">
        <f>Feedstock!$I$27/LHHO!$H20</f>
        <v>0.4211547381927303</v>
      </c>
      <c r="CT21" s="50">
        <f>Feedstock!$I$28/LHHO!$H20</f>
        <v>0</v>
      </c>
      <c r="CU21" s="76">
        <f t="shared" si="39"/>
        <v>0.95372353920879194</v>
      </c>
      <c r="CV21" s="50">
        <f t="shared" si="40"/>
        <v>6.0129703814002733E-2</v>
      </c>
      <c r="CW21" s="50">
        <f t="shared" si="41"/>
        <v>0</v>
      </c>
      <c r="CX21" s="50">
        <f t="shared" si="42"/>
        <v>0.58375521157291299</v>
      </c>
      <c r="CY21" s="50">
        <f t="shared" si="43"/>
        <v>-5.2510819658181371E-2</v>
      </c>
      <c r="CZ21" s="50">
        <f t="shared" si="44"/>
        <v>0</v>
      </c>
      <c r="DA21" s="50">
        <f t="shared" si="45"/>
        <v>0</v>
      </c>
      <c r="DB21" s="50">
        <f t="shared" si="46"/>
        <v>0</v>
      </c>
      <c r="DC21" s="50">
        <f t="shared" si="47"/>
        <v>0</v>
      </c>
      <c r="DD21" s="50">
        <f t="shared" si="48"/>
        <v>0</v>
      </c>
      <c r="DE21" s="76">
        <f t="shared" si="49"/>
        <v>0.53124439191473161</v>
      </c>
      <c r="DF21" s="50">
        <f t="shared" si="50"/>
        <v>0.53124439191473161</v>
      </c>
      <c r="DG21" s="71">
        <f t="shared" si="51"/>
        <v>0</v>
      </c>
      <c r="DH21" s="159">
        <f t="shared" si="52"/>
        <v>5.1771626961164503E-2</v>
      </c>
      <c r="DI21" s="160">
        <f t="shared" ref="DI21:DI24" si="110">CV21/$K20</f>
        <v>3.2640618241701488E-3</v>
      </c>
      <c r="DJ21" s="160">
        <f t="shared" ref="DJ21:DJ24" si="111">CW21/$K20</f>
        <v>0</v>
      </c>
      <c r="DK21" s="160">
        <f t="shared" ref="DK21:DK24" si="112">CX21/$K20</f>
        <v>3.1688383276416369E-2</v>
      </c>
      <c r="DL21" s="160">
        <f t="shared" ref="DL21:DL24" si="113">CY21/$K20</f>
        <v>-2.8504807263367675E-3</v>
      </c>
      <c r="DM21" s="160">
        <f t="shared" ref="DM21:DM24" si="114">CZ21/$K20</f>
        <v>0</v>
      </c>
      <c r="DN21" s="160">
        <f t="shared" ref="DN21:DN24" si="115">DA21/$K20</f>
        <v>0</v>
      </c>
      <c r="DO21" s="160">
        <f t="shared" ref="DO21:DO24" si="116">DB21/$K20</f>
        <v>0</v>
      </c>
      <c r="DP21" s="160">
        <f t="shared" ref="DP21:DP24" si="117">DC21/$K20</f>
        <v>0</v>
      </c>
      <c r="DQ21" s="160">
        <f t="shared" ref="DQ21:DQ24" si="118">DD21/$K20</f>
        <v>0</v>
      </c>
      <c r="DR21" s="159">
        <f t="shared" ref="DR21:DR24" si="119">DE21/$K20</f>
        <v>2.8837902550079599E-2</v>
      </c>
      <c r="DS21" s="160">
        <f t="shared" ref="DS21:DS24" si="120">DF21/$K20</f>
        <v>2.8837902550079599E-2</v>
      </c>
      <c r="DT21" s="160">
        <f t="shared" ref="DT21:DT24" si="121">DG21/$K20</f>
        <v>0</v>
      </c>
      <c r="DU21" s="160">
        <f t="shared" si="16"/>
        <v>8.3873591335414249E-2</v>
      </c>
      <c r="DV21" s="248">
        <f>Feedstock!$I$8/LHHO!H21</f>
        <v>14.181316007382557</v>
      </c>
      <c r="DW21" s="75">
        <f t="shared" si="4"/>
        <v>9.2970427623986147</v>
      </c>
      <c r="DX21" s="333">
        <f t="shared" si="5"/>
        <v>5.6981344125497575</v>
      </c>
      <c r="DY21" s="160">
        <f t="shared" si="53"/>
        <v>0.26805740541158085</v>
      </c>
      <c r="DZ21" s="161">
        <f t="shared" si="7"/>
        <v>0.51050204447310665</v>
      </c>
    </row>
    <row r="22" spans="1:130" s="261" customFormat="1">
      <c r="A22" s="158"/>
      <c r="B22" s="157">
        <v>2</v>
      </c>
      <c r="C22" s="66">
        <v>24.28125</v>
      </c>
      <c r="D22" s="64">
        <f t="shared" si="17"/>
        <v>3.3090277777810115</v>
      </c>
      <c r="E22" s="158">
        <v>0.6</v>
      </c>
      <c r="F22" s="158">
        <v>0.25</v>
      </c>
      <c r="G22" s="65">
        <f t="shared" si="88"/>
        <v>6.8376068376068383E-2</v>
      </c>
      <c r="H22" s="63">
        <f t="shared" si="91"/>
        <v>8.7749999999999986</v>
      </c>
      <c r="I22" s="77">
        <f>Feedstock!$I$13</f>
        <v>163.33944306302214</v>
      </c>
      <c r="J22" s="77">
        <f>Feedstock!$I$10</f>
        <v>103.2148508229611</v>
      </c>
      <c r="K22" s="66">
        <f t="shared" si="92"/>
        <v>18.614181545643554</v>
      </c>
      <c r="L22" s="64">
        <f t="shared" si="92"/>
        <v>11.762376162160811</v>
      </c>
      <c r="M22" s="158">
        <v>5.08</v>
      </c>
      <c r="N22" s="157">
        <v>30</v>
      </c>
      <c r="O22" s="157">
        <v>2</v>
      </c>
      <c r="P22" s="158">
        <v>0</v>
      </c>
      <c r="Q22" s="158">
        <v>1</v>
      </c>
      <c r="R22" s="158">
        <v>5.83</v>
      </c>
      <c r="S22" s="159">
        <f t="shared" si="89"/>
        <v>-0.12413793103448272</v>
      </c>
      <c r="T22" s="66">
        <f t="shared" si="90"/>
        <v>30.220356768071206</v>
      </c>
      <c r="U22" s="71">
        <f t="shared" si="11"/>
        <v>4.897320912451252</v>
      </c>
      <c r="V22" s="70">
        <v>16.48</v>
      </c>
      <c r="W22" s="78" t="s">
        <v>88</v>
      </c>
      <c r="X22" s="78" t="s">
        <v>88</v>
      </c>
      <c r="Y22" s="158" t="s">
        <v>88</v>
      </c>
      <c r="Z22" s="157" t="s">
        <v>88</v>
      </c>
      <c r="AA22" s="163" t="str">
        <f t="shared" si="12"/>
        <v>NA</v>
      </c>
      <c r="AB22" s="69">
        <v>0</v>
      </c>
      <c r="AC22" s="69">
        <v>30.16816161641929</v>
      </c>
      <c r="AD22" s="69">
        <v>8.7824620714358428</v>
      </c>
      <c r="AE22" s="69">
        <v>1.5026627396088421</v>
      </c>
      <c r="AF22" s="69">
        <v>10.854580340788408</v>
      </c>
      <c r="AG22" s="69">
        <v>2.5692220509929329</v>
      </c>
      <c r="AH22" s="69">
        <v>0.17320153840673258</v>
      </c>
      <c r="AI22" s="69">
        <v>0</v>
      </c>
      <c r="AJ22" s="69">
        <v>0</v>
      </c>
      <c r="AK22" s="69">
        <v>0</v>
      </c>
      <c r="AL22" s="69">
        <v>0</v>
      </c>
      <c r="AM22" s="290">
        <v>453.17835237932803</v>
      </c>
      <c r="AN22" s="66">
        <v>0</v>
      </c>
      <c r="AO22" s="66">
        <v>98.9018734868</v>
      </c>
      <c r="AP22" s="66">
        <v>1.0981265132000033</v>
      </c>
      <c r="AQ22" s="75">
        <f t="shared" si="29"/>
        <v>0.22825352480783304</v>
      </c>
      <c r="AR22" s="75">
        <f t="shared" si="93"/>
        <v>0</v>
      </c>
      <c r="AS22" s="75">
        <f t="shared" si="94"/>
        <v>0.2257470123346047</v>
      </c>
      <c r="AT22" s="65">
        <f t="shared" si="95"/>
        <v>2.5065124732283617E-3</v>
      </c>
      <c r="AU22" s="76">
        <f>IF(AC22="NA","NA",AC22*'Read me'!$U$30)</f>
        <v>32.179372390847242</v>
      </c>
      <c r="AV22" s="50">
        <f>IF(AD22="NA","NA",AD22*'Read me'!$U$31)</f>
        <v>18.328616496909586</v>
      </c>
      <c r="AW22" s="50">
        <f>IF(AE22="NA","NA",AE22*'Read me'!$U$21)</f>
        <v>1.0453306014670205</v>
      </c>
      <c r="AX22" s="50">
        <f>IF(AF22="NA","NA",AF22*'Read me'!$U$22)</f>
        <v>11.578219030174301</v>
      </c>
      <c r="AY22" s="50">
        <f>IF(AG22="NA","NA",AG22*'Read me'!$U$23)</f>
        <v>3.8885522933947096</v>
      </c>
      <c r="AZ22" s="50">
        <f>IF(AH22="NA","NA",AH22*'Read me'!$U$24)</f>
        <v>0.31491188801224107</v>
      </c>
      <c r="BA22" s="50">
        <f>IF(AI22="NA","NA",AI22*'Read me'!$U$25)</f>
        <v>0</v>
      </c>
      <c r="BB22" s="50">
        <f>IF(AJ22="NA","NA",AJ22*'Read me'!$U$26)</f>
        <v>0</v>
      </c>
      <c r="BC22" s="50">
        <f>IF(AK22="NA","NA",AK22*'Read me'!$U$27)</f>
        <v>0</v>
      </c>
      <c r="BD22" s="50">
        <f>IF(AL22="NA","NA",AL22*'Read me'!$U$28)</f>
        <v>0</v>
      </c>
      <c r="BE22" s="76">
        <f t="shared" si="109"/>
        <v>16.827013813048271</v>
      </c>
      <c r="BF22" s="50">
        <f t="shared" si="24"/>
        <v>16.827013813048271</v>
      </c>
      <c r="BG22" s="50">
        <f t="shared" si="14"/>
        <v>0</v>
      </c>
      <c r="BH22" s="50">
        <f t="shared" si="0"/>
        <v>67.335002700805106</v>
      </c>
      <c r="BI22" s="238" t="str">
        <f>IF(Y22="NA","NA",Feedstock!$I$13-Y22)</f>
        <v>NA</v>
      </c>
      <c r="BJ22" s="50" t="str">
        <f t="shared" si="1"/>
        <v>NA</v>
      </c>
      <c r="BK22" s="50">
        <f t="shared" si="54"/>
        <v>0.41223969812866862</v>
      </c>
      <c r="BL22" s="50" t="str">
        <f t="shared" si="25"/>
        <v>NA</v>
      </c>
      <c r="BM22" s="323">
        <f t="shared" si="30"/>
        <v>0.68807330634007879</v>
      </c>
      <c r="BN22" s="324">
        <f t="shared" si="31"/>
        <v>0.23108986161165365</v>
      </c>
      <c r="BO22" s="324">
        <f t="shared" si="32"/>
        <v>1.8714662715023568E-2</v>
      </c>
      <c r="BP22" s="324">
        <f t="shared" si="33"/>
        <v>0</v>
      </c>
      <c r="BQ22" s="324">
        <f t="shared" si="34"/>
        <v>0</v>
      </c>
      <c r="BR22" s="324">
        <f t="shared" si="35"/>
        <v>1</v>
      </c>
      <c r="BS22" s="324">
        <f t="shared" si="36"/>
        <v>0</v>
      </c>
      <c r="BT22" s="76">
        <f t="shared" si="96"/>
        <v>4.0519671426001</v>
      </c>
      <c r="BU22" s="50">
        <f t="shared" si="97"/>
        <v>2.3079055400073458</v>
      </c>
      <c r="BV22" s="50">
        <f t="shared" si="98"/>
        <v>0.13162609882048254</v>
      </c>
      <c r="BW22" s="50">
        <f t="shared" si="99"/>
        <v>1.457907957628078</v>
      </c>
      <c r="BX22" s="50">
        <f t="shared" si="100"/>
        <v>0.48963932340703997</v>
      </c>
      <c r="BY22" s="50">
        <f t="shared" si="101"/>
        <v>3.9653123359320037E-2</v>
      </c>
      <c r="BZ22" s="50">
        <f t="shared" si="102"/>
        <v>0</v>
      </c>
      <c r="CA22" s="50">
        <f t="shared" si="103"/>
        <v>0</v>
      </c>
      <c r="CB22" s="50">
        <f t="shared" si="104"/>
        <v>0</v>
      </c>
      <c r="CC22" s="50">
        <f t="shared" si="105"/>
        <v>0</v>
      </c>
      <c r="CD22" s="50">
        <f t="shared" si="106"/>
        <v>2.1188265032149203</v>
      </c>
      <c r="CE22" s="50">
        <f t="shared" si="107"/>
        <v>2.1188265032149203</v>
      </c>
      <c r="CF22" s="50">
        <f t="shared" si="108"/>
        <v>0</v>
      </c>
      <c r="CG22" s="50">
        <f t="shared" si="38"/>
        <v>8.4786991858223661</v>
      </c>
      <c r="CH22" s="76">
        <f>Feedstock!$I$19/LHHO!$H21</f>
        <v>2.9112623593946827</v>
      </c>
      <c r="CI22" s="50">
        <f>Feedstock!$I$17/LHHO!$H21</f>
        <v>1.2750576086637446</v>
      </c>
      <c r="CJ22" s="50">
        <v>0</v>
      </c>
      <c r="CK22" s="50">
        <f>Feedstock!$I$21/LHHO!$H21</f>
        <v>0.34606198275392952</v>
      </c>
      <c r="CL22" s="50">
        <f>Feedstock!$I$23/LHHO!$H21</f>
        <v>0.1241464552689904</v>
      </c>
      <c r="CM22" s="50">
        <f>Feedstock!$I$25/LHHO!$H21</f>
        <v>0</v>
      </c>
      <c r="CN22" s="50">
        <v>0</v>
      </c>
      <c r="CO22" s="50">
        <v>0</v>
      </c>
      <c r="CP22" s="50">
        <v>0</v>
      </c>
      <c r="CQ22" s="50">
        <v>0</v>
      </c>
      <c r="CR22" s="76">
        <f>Feedstock!$I$26/LHHO!$H21</f>
        <v>0.47020843802291989</v>
      </c>
      <c r="CS22" s="50">
        <f>Feedstock!$I$27/LHHO!$H21</f>
        <v>0.47020843802291989</v>
      </c>
      <c r="CT22" s="50">
        <f>Feedstock!$I$28/LHHO!$H21</f>
        <v>0</v>
      </c>
      <c r="CU22" s="76">
        <f t="shared" si="39"/>
        <v>1.1407047832054173</v>
      </c>
      <c r="CV22" s="50">
        <f t="shared" si="40"/>
        <v>1.0328479313436012</v>
      </c>
      <c r="CW22" s="50">
        <f t="shared" si="41"/>
        <v>0.13162609882048254</v>
      </c>
      <c r="CX22" s="50">
        <f t="shared" si="42"/>
        <v>1.1118459748741485</v>
      </c>
      <c r="CY22" s="50">
        <f t="shared" si="43"/>
        <v>0.3654928681380496</v>
      </c>
      <c r="CZ22" s="50">
        <f t="shared" si="44"/>
        <v>3.9653123359320037E-2</v>
      </c>
      <c r="DA22" s="50">
        <f t="shared" si="45"/>
        <v>0</v>
      </c>
      <c r="DB22" s="50">
        <f t="shared" si="46"/>
        <v>0</v>
      </c>
      <c r="DC22" s="50">
        <f t="shared" si="47"/>
        <v>0</v>
      </c>
      <c r="DD22" s="50">
        <f t="shared" si="48"/>
        <v>0</v>
      </c>
      <c r="DE22" s="76">
        <f t="shared" si="49"/>
        <v>1.6486180651920004</v>
      </c>
      <c r="DF22" s="50">
        <f t="shared" si="50"/>
        <v>1.6486180651920004</v>
      </c>
      <c r="DG22" s="71">
        <f t="shared" si="51"/>
        <v>0</v>
      </c>
      <c r="DH22" s="159">
        <f t="shared" si="52"/>
        <v>5.5461785490496747E-2</v>
      </c>
      <c r="DI22" s="160">
        <f t="shared" si="110"/>
        <v>5.0217717376018517E-2</v>
      </c>
      <c r="DJ22" s="160">
        <f t="shared" si="111"/>
        <v>6.3997438822152386E-3</v>
      </c>
      <c r="DK22" s="160">
        <f t="shared" si="112"/>
        <v>5.4058652041119461E-2</v>
      </c>
      <c r="DL22" s="160">
        <f t="shared" si="113"/>
        <v>1.7770493601347994E-2</v>
      </c>
      <c r="DM22" s="160">
        <f t="shared" si="114"/>
        <v>1.9279598491757858E-3</v>
      </c>
      <c r="DN22" s="160">
        <f t="shared" si="115"/>
        <v>0</v>
      </c>
      <c r="DO22" s="160">
        <f t="shared" si="116"/>
        <v>0</v>
      </c>
      <c r="DP22" s="160">
        <f t="shared" si="117"/>
        <v>0</v>
      </c>
      <c r="DQ22" s="160">
        <f t="shared" si="118"/>
        <v>0</v>
      </c>
      <c r="DR22" s="159">
        <f t="shared" si="119"/>
        <v>8.015684937385846E-2</v>
      </c>
      <c r="DS22" s="160">
        <f t="shared" si="120"/>
        <v>8.015684937385846E-2</v>
      </c>
      <c r="DT22" s="160">
        <f t="shared" si="121"/>
        <v>0</v>
      </c>
      <c r="DU22" s="160">
        <f t="shared" si="16"/>
        <v>0.18583635224037376</v>
      </c>
      <c r="DV22" s="248">
        <f>Feedstock!$I$8/LHHO!H22</f>
        <v>12.834562350473682</v>
      </c>
      <c r="DW22" s="75" t="str">
        <f t="shared" si="4"/>
        <v>NA</v>
      </c>
      <c r="DX22" s="333" t="str">
        <f t="shared" si="5"/>
        <v>NA</v>
      </c>
      <c r="DY22" s="160" t="str">
        <f t="shared" si="53"/>
        <v>NA</v>
      </c>
      <c r="DZ22" s="161" t="str">
        <f t="shared" si="7"/>
        <v>NA</v>
      </c>
    </row>
    <row r="23" spans="1:130" s="261" customFormat="1">
      <c r="A23" s="158"/>
      <c r="B23" s="157">
        <v>2</v>
      </c>
      <c r="C23" s="66">
        <v>27.9375</v>
      </c>
      <c r="D23" s="64">
        <f t="shared" si="17"/>
        <v>3.65625</v>
      </c>
      <c r="E23" s="158">
        <v>0.6</v>
      </c>
      <c r="F23" s="158">
        <v>0.25</v>
      </c>
      <c r="G23" s="65">
        <f t="shared" si="88"/>
        <v>7.499999999994543E-2</v>
      </c>
      <c r="H23" s="63">
        <f t="shared" si="91"/>
        <v>8.0000000000058211</v>
      </c>
      <c r="I23" s="77">
        <f>Feedstock!$I$13</f>
        <v>163.33944306302214</v>
      </c>
      <c r="J23" s="77">
        <f>Feedstock!$I$10</f>
        <v>103.2148508229611</v>
      </c>
      <c r="K23" s="66">
        <f t="shared" si="92"/>
        <v>20.417430382862914</v>
      </c>
      <c r="L23" s="64">
        <f t="shared" si="92"/>
        <v>12.901856352860751</v>
      </c>
      <c r="M23" s="158">
        <v>4.93</v>
      </c>
      <c r="N23" s="157">
        <v>35</v>
      </c>
      <c r="O23" s="157">
        <v>2</v>
      </c>
      <c r="P23" s="158">
        <v>0</v>
      </c>
      <c r="Q23" s="158">
        <v>1</v>
      </c>
      <c r="R23" s="158">
        <v>5.87</v>
      </c>
      <c r="S23" s="159">
        <f t="shared" si="89"/>
        <v>-0.15437392795883367</v>
      </c>
      <c r="T23" s="66">
        <f t="shared" si="90"/>
        <v>31.90883190883191</v>
      </c>
      <c r="U23" s="71">
        <f t="shared" si="11"/>
        <v>7.7150130357254341</v>
      </c>
      <c r="V23" s="70">
        <v>18.88</v>
      </c>
      <c r="W23" s="78">
        <v>88.888656594377125</v>
      </c>
      <c r="X23" s="78">
        <v>55.387722770437833</v>
      </c>
      <c r="Y23" s="78">
        <v>145.33915966386556</v>
      </c>
      <c r="Z23" s="66">
        <v>36.751126050420169</v>
      </c>
      <c r="AA23" s="64">
        <f t="shared" si="12"/>
        <v>108.58803361344539</v>
      </c>
      <c r="AB23" s="69">
        <v>0</v>
      </c>
      <c r="AC23" s="69">
        <v>19.270061653926561</v>
      </c>
      <c r="AD23" s="69">
        <v>9.9130158782786051</v>
      </c>
      <c r="AE23" s="69">
        <v>0</v>
      </c>
      <c r="AF23" s="69">
        <v>10.860141842201919</v>
      </c>
      <c r="AG23" s="69">
        <v>2.7446010559996727</v>
      </c>
      <c r="AH23" s="69">
        <v>0</v>
      </c>
      <c r="AI23" s="69">
        <v>0</v>
      </c>
      <c r="AJ23" s="69">
        <v>0</v>
      </c>
      <c r="AK23" s="69">
        <v>0</v>
      </c>
      <c r="AL23" s="69">
        <v>0</v>
      </c>
      <c r="AM23" s="290">
        <v>349.32497995906533</v>
      </c>
      <c r="AN23" s="66">
        <v>0</v>
      </c>
      <c r="AO23" s="66">
        <v>100.00000000000001</v>
      </c>
      <c r="AP23" s="66">
        <v>0</v>
      </c>
      <c r="AQ23" s="75">
        <f t="shared" si="29"/>
        <v>0.15923645810099848</v>
      </c>
      <c r="AR23" s="75">
        <f t="shared" si="93"/>
        <v>0</v>
      </c>
      <c r="AS23" s="75">
        <f t="shared" si="94"/>
        <v>0.15923645810099851</v>
      </c>
      <c r="AT23" s="65">
        <f t="shared" si="95"/>
        <v>0</v>
      </c>
      <c r="AU23" s="76">
        <f>IF(AC23="NA","NA",AC23*'Read me'!$U$30)</f>
        <v>20.554732430854997</v>
      </c>
      <c r="AV23" s="50">
        <f>IF(AD23="NA","NA",AD23*'Read me'!$U$31)</f>
        <v>20.688033137277088</v>
      </c>
      <c r="AW23" s="50">
        <f>IF(AE23="NA","NA",AE23*'Read me'!$U$21)</f>
        <v>0</v>
      </c>
      <c r="AX23" s="50">
        <f>IF(AF23="NA","NA",AF23*'Read me'!$U$22)</f>
        <v>11.584151298348713</v>
      </c>
      <c r="AY23" s="50">
        <f>IF(AG23="NA","NA",AG23*'Read me'!$U$23)</f>
        <v>4.1539907874589641</v>
      </c>
      <c r="AZ23" s="50">
        <f>IF(AH23="NA","NA",AH23*'Read me'!$U$24)</f>
        <v>0</v>
      </c>
      <c r="BA23" s="50">
        <f>IF(AI23="NA","NA",AI23*'Read me'!$U$25)</f>
        <v>0</v>
      </c>
      <c r="BB23" s="50">
        <f>IF(AJ23="NA","NA",AJ23*'Read me'!$U$26)</f>
        <v>0</v>
      </c>
      <c r="BC23" s="50">
        <f>IF(AK23="NA","NA",AK23*'Read me'!$U$27)</f>
        <v>0</v>
      </c>
      <c r="BD23" s="50">
        <f>IF(AL23="NA","NA",AL23*'Read me'!$U$28)</f>
        <v>0</v>
      </c>
      <c r="BE23" s="76">
        <f t="shared" si="109"/>
        <v>15.738142085807677</v>
      </c>
      <c r="BF23" s="50">
        <f t="shared" si="24"/>
        <v>15.738142085807677</v>
      </c>
      <c r="BG23" s="50">
        <f t="shared" si="14"/>
        <v>0</v>
      </c>
      <c r="BH23" s="50">
        <f t="shared" si="0"/>
        <v>56.980907653939767</v>
      </c>
      <c r="BI23" s="238">
        <f>IF(Y23="NA","NA",Feedstock!$I$13-Y23)</f>
        <v>18.000283399156586</v>
      </c>
      <c r="BJ23" s="50">
        <f t="shared" si="1"/>
        <v>88.358252009925792</v>
      </c>
      <c r="BK23" s="50">
        <f t="shared" si="54"/>
        <v>0.34884965067472717</v>
      </c>
      <c r="BL23" s="233">
        <f t="shared" si="25"/>
        <v>-20.229781603519598</v>
      </c>
      <c r="BM23" s="323">
        <f t="shared" si="30"/>
        <v>0.73605583398532504</v>
      </c>
      <c r="BN23" s="324">
        <f t="shared" si="31"/>
        <v>0.26394416601467496</v>
      </c>
      <c r="BO23" s="324">
        <f t="shared" si="32"/>
        <v>0</v>
      </c>
      <c r="BP23" s="324">
        <f t="shared" si="33"/>
        <v>0</v>
      </c>
      <c r="BQ23" s="324">
        <f t="shared" si="34"/>
        <v>0</v>
      </c>
      <c r="BR23" s="324">
        <f t="shared" si="35"/>
        <v>1</v>
      </c>
      <c r="BS23" s="324">
        <f t="shared" si="36"/>
        <v>0</v>
      </c>
      <c r="BT23" s="76">
        <f t="shared" si="96"/>
        <v>2.342419650239886</v>
      </c>
      <c r="BU23" s="50">
        <f t="shared" si="97"/>
        <v>2.3576106139347113</v>
      </c>
      <c r="BV23" s="50">
        <f t="shared" si="98"/>
        <v>0</v>
      </c>
      <c r="BW23" s="50">
        <f t="shared" si="99"/>
        <v>1.3201312020910216</v>
      </c>
      <c r="BX23" s="50">
        <f t="shared" si="100"/>
        <v>0.47338926352808713</v>
      </c>
      <c r="BY23" s="50">
        <f t="shared" si="101"/>
        <v>0</v>
      </c>
      <c r="BZ23" s="50">
        <f t="shared" si="102"/>
        <v>0</v>
      </c>
      <c r="CA23" s="50">
        <f t="shared" si="103"/>
        <v>0</v>
      </c>
      <c r="CB23" s="50">
        <f t="shared" si="104"/>
        <v>0</v>
      </c>
      <c r="CC23" s="50">
        <f t="shared" si="105"/>
        <v>0</v>
      </c>
      <c r="CD23" s="50">
        <f t="shared" si="106"/>
        <v>1.7935204656191088</v>
      </c>
      <c r="CE23" s="50">
        <f t="shared" si="107"/>
        <v>1.7935204656191088</v>
      </c>
      <c r="CF23" s="50">
        <f t="shared" si="108"/>
        <v>0</v>
      </c>
      <c r="CG23" s="50">
        <f t="shared" si="38"/>
        <v>6.4935507297937063</v>
      </c>
      <c r="CH23" s="76">
        <f>Feedstock!$I$19/LHHO!$H22</f>
        <v>2.6347892008602511</v>
      </c>
      <c r="CI23" s="50">
        <f>Feedstock!$I$17/LHHO!$H22</f>
        <v>1.1539695166740136</v>
      </c>
      <c r="CJ23" s="50">
        <v>0</v>
      </c>
      <c r="CK23" s="50">
        <f>Feedstock!$I$21/LHHO!$H22</f>
        <v>0.31319759692765164</v>
      </c>
      <c r="CL23" s="50">
        <f>Feedstock!$I$23/LHHO!$H22</f>
        <v>0.11235666844393495</v>
      </c>
      <c r="CM23" s="50">
        <f>Feedstock!$I$25/LHHO!$H22</f>
        <v>0</v>
      </c>
      <c r="CN23" s="50">
        <v>0</v>
      </c>
      <c r="CO23" s="50">
        <v>0</v>
      </c>
      <c r="CP23" s="50">
        <v>0</v>
      </c>
      <c r="CQ23" s="50">
        <v>0</v>
      </c>
      <c r="CR23" s="76">
        <f>Feedstock!$I$26/LHHO!$H22</f>
        <v>0.42555426537158658</v>
      </c>
      <c r="CS23" s="50">
        <f>Feedstock!$I$27/LHHO!$H22</f>
        <v>0.42555426537158658</v>
      </c>
      <c r="CT23" s="50">
        <f>Feedstock!$I$28/LHHO!$H22</f>
        <v>0</v>
      </c>
      <c r="CU23" s="76">
        <f>BT23-CH23</f>
        <v>-0.29236955062036518</v>
      </c>
      <c r="CV23" s="50">
        <f t="shared" si="40"/>
        <v>1.2036410972606977</v>
      </c>
      <c r="CW23" s="50">
        <f t="shared" si="41"/>
        <v>0</v>
      </c>
      <c r="CX23" s="50">
        <f t="shared" si="42"/>
        <v>1.0069336051633699</v>
      </c>
      <c r="CY23" s="50">
        <f t="shared" si="43"/>
        <v>0.3610325950841522</v>
      </c>
      <c r="CZ23" s="50">
        <f t="shared" si="44"/>
        <v>0</v>
      </c>
      <c r="DA23" s="50">
        <f t="shared" si="45"/>
        <v>0</v>
      </c>
      <c r="DB23" s="50">
        <f t="shared" si="46"/>
        <v>0</v>
      </c>
      <c r="DC23" s="50">
        <f t="shared" si="47"/>
        <v>0</v>
      </c>
      <c r="DD23" s="50">
        <f t="shared" si="48"/>
        <v>0</v>
      </c>
      <c r="DE23" s="76">
        <f t="shared" si="49"/>
        <v>1.3679662002475221</v>
      </c>
      <c r="DF23" s="50">
        <f t="shared" si="50"/>
        <v>1.3679662002475221</v>
      </c>
      <c r="DG23" s="71">
        <f t="shared" si="51"/>
        <v>0</v>
      </c>
      <c r="DH23" s="159">
        <f t="shared" si="52"/>
        <v>-1.5706817401745558E-2</v>
      </c>
      <c r="DI23" s="160">
        <f t="shared" si="110"/>
        <v>6.4662585046206172E-2</v>
      </c>
      <c r="DJ23" s="160">
        <f t="shared" si="111"/>
        <v>0</v>
      </c>
      <c r="DK23" s="160">
        <f t="shared" si="112"/>
        <v>5.409497069179664E-2</v>
      </c>
      <c r="DL23" s="160">
        <f t="shared" si="113"/>
        <v>1.9395566450175077E-2</v>
      </c>
      <c r="DM23" s="160">
        <f t="shared" si="114"/>
        <v>0</v>
      </c>
      <c r="DN23" s="160">
        <f t="shared" si="115"/>
        <v>0</v>
      </c>
      <c r="DO23" s="160">
        <f t="shared" si="116"/>
        <v>0</v>
      </c>
      <c r="DP23" s="160">
        <f t="shared" si="117"/>
        <v>0</v>
      </c>
      <c r="DQ23" s="160">
        <f t="shared" si="118"/>
        <v>0</v>
      </c>
      <c r="DR23" s="159">
        <f t="shared" si="119"/>
        <v>7.3490537141971721E-2</v>
      </c>
      <c r="DS23" s="160">
        <f t="shared" si="120"/>
        <v>7.3490537141971721E-2</v>
      </c>
      <c r="DT23" s="160">
        <f t="shared" si="121"/>
        <v>0</v>
      </c>
      <c r="DU23" s="160">
        <f t="shared" si="16"/>
        <v>0.12244630478643233</v>
      </c>
      <c r="DV23" s="248">
        <f>Feedstock!$I$8/LHHO!H23</f>
        <v>14.077910578165573</v>
      </c>
      <c r="DW23" s="75">
        <f t="shared" si="4"/>
        <v>10.129761435256654</v>
      </c>
      <c r="DX23" s="333">
        <f t="shared" si="5"/>
        <v>6.3119911989102953</v>
      </c>
      <c r="DY23" s="160">
        <f t="shared" si="53"/>
        <v>0.21074352528407037</v>
      </c>
      <c r="DZ23" s="161">
        <f t="shared" si="7"/>
        <v>0.46337448217174265</v>
      </c>
    </row>
    <row r="24" spans="1:130" s="261" customFormat="1">
      <c r="A24" s="158"/>
      <c r="B24" s="157">
        <v>2</v>
      </c>
      <c r="C24" s="66">
        <v>31.270833333335759</v>
      </c>
      <c r="D24" s="64">
        <f t="shared" si="17"/>
        <v>3.3333333333357587</v>
      </c>
      <c r="E24" s="158">
        <v>0.6</v>
      </c>
      <c r="F24" s="158">
        <v>0</v>
      </c>
      <c r="G24" s="65" t="s">
        <v>88</v>
      </c>
      <c r="H24" s="162" t="s">
        <v>88</v>
      </c>
      <c r="I24" s="77" t="s">
        <v>88</v>
      </c>
      <c r="J24" s="77" t="s">
        <v>88</v>
      </c>
      <c r="K24" s="157" t="s">
        <v>88</v>
      </c>
      <c r="L24" s="163" t="s">
        <v>88</v>
      </c>
      <c r="M24" s="158">
        <v>4.93</v>
      </c>
      <c r="N24" s="157" t="s">
        <v>88</v>
      </c>
      <c r="O24" s="157" t="s">
        <v>88</v>
      </c>
      <c r="P24" s="157" t="s">
        <v>88</v>
      </c>
      <c r="Q24" s="157" t="s">
        <v>88</v>
      </c>
      <c r="R24" s="158" t="s">
        <v>88</v>
      </c>
      <c r="S24" s="159">
        <f t="shared" si="89"/>
        <v>-0.16013628620102222</v>
      </c>
      <c r="T24" s="66" t="s">
        <v>88</v>
      </c>
      <c r="U24" s="71" t="str">
        <f t="shared" si="11"/>
        <v>NA</v>
      </c>
      <c r="V24" s="70">
        <v>17.72</v>
      </c>
      <c r="W24" s="78" t="s">
        <v>88</v>
      </c>
      <c r="X24" s="78" t="s">
        <v>88</v>
      </c>
      <c r="Y24" s="78">
        <v>130.10742857142856</v>
      </c>
      <c r="Z24" s="66">
        <v>60.902898289828983</v>
      </c>
      <c r="AA24" s="64">
        <f t="shared" si="12"/>
        <v>69.204530281599574</v>
      </c>
      <c r="AB24" s="69">
        <v>0</v>
      </c>
      <c r="AC24" s="60">
        <v>32.111847444478947</v>
      </c>
      <c r="AD24" s="69">
        <v>8.9494145633150666</v>
      </c>
      <c r="AE24" s="69">
        <v>0</v>
      </c>
      <c r="AF24" s="69">
        <v>10.013985633992693</v>
      </c>
      <c r="AG24" s="69">
        <v>2.5303019013700374</v>
      </c>
      <c r="AH24" s="69">
        <v>0</v>
      </c>
      <c r="AI24" s="50">
        <v>0</v>
      </c>
      <c r="AJ24" s="50">
        <v>0</v>
      </c>
      <c r="AK24" s="50">
        <v>0</v>
      </c>
      <c r="AL24" s="50">
        <v>0</v>
      </c>
      <c r="AM24" s="290">
        <v>443.73713670475865</v>
      </c>
      <c r="AN24" s="66">
        <v>0</v>
      </c>
      <c r="AO24" s="66">
        <v>99.52135121823008</v>
      </c>
      <c r="AP24" s="66">
        <v>0.47864878176992798</v>
      </c>
      <c r="AQ24" s="75">
        <f t="shared" si="29"/>
        <v>0.22186856835221791</v>
      </c>
      <c r="AR24" s="75">
        <f t="shared" si="93"/>
        <v>0</v>
      </c>
      <c r="AS24" s="75">
        <f t="shared" si="94"/>
        <v>0.22080659715266965</v>
      </c>
      <c r="AT24" s="65">
        <f t="shared" si="95"/>
        <v>1.061971199548271E-3</v>
      </c>
      <c r="AU24" s="76">
        <f>IF(AC24="NA","NA",AC24*'Read me'!$U$30)</f>
        <v>34.252637274110874</v>
      </c>
      <c r="AV24" s="50">
        <f>IF(AD24="NA","NA",AD24*'Read me'!$U$31)</f>
        <v>18.67703908865753</v>
      </c>
      <c r="AW24" s="50">
        <f>IF(AE24="NA","NA",AE24*'Read me'!$U$21)</f>
        <v>0</v>
      </c>
      <c r="AX24" s="50">
        <f>IF(AF24="NA","NA",AF24*'Read me'!$U$22)</f>
        <v>10.681584676258872</v>
      </c>
      <c r="AY24" s="50">
        <f>IF(AG24="NA","NA",AG24*'Read me'!$U$23)</f>
        <v>3.8296461209924892</v>
      </c>
      <c r="AZ24" s="50">
        <f>IF(AH24="NA","NA",AH24*'Read me'!$U$24)</f>
        <v>0</v>
      </c>
      <c r="BA24" s="50">
        <f>IF(AI24="NA","NA",AI24*'Read me'!$U$25)</f>
        <v>0</v>
      </c>
      <c r="BB24" s="50">
        <f>IF(AJ24="NA","NA",AJ24*'Read me'!$U$26)</f>
        <v>0</v>
      </c>
      <c r="BC24" s="50">
        <f>IF(AK24="NA","NA",AK24*'Read me'!$U$27)</f>
        <v>0</v>
      </c>
      <c r="BD24" s="50">
        <f>IF(AL24="NA","NA",AL24*'Read me'!$U$28)</f>
        <v>0</v>
      </c>
      <c r="BE24" s="76">
        <f t="shared" si="109"/>
        <v>14.511230797251361</v>
      </c>
      <c r="BF24" s="50">
        <f t="shared" si="24"/>
        <v>14.511230797251361</v>
      </c>
      <c r="BG24" s="50">
        <f t="shared" si="14"/>
        <v>0</v>
      </c>
      <c r="BH24" s="50">
        <f t="shared" si="0"/>
        <v>67.440907160019762</v>
      </c>
      <c r="BI24" s="238">
        <f>IF(Y24="NA","NA",Feedstock!$I$13-Y24)</f>
        <v>33.232014491593588</v>
      </c>
      <c r="BJ24" s="50">
        <f t="shared" si="1"/>
        <v>62.666521411408795</v>
      </c>
      <c r="BK24" s="50">
        <f>IF(BH24="NA","NA",BH24/I23)</f>
        <v>0.41288806852364907</v>
      </c>
      <c r="BL24" s="233">
        <f t="shared" si="25"/>
        <v>-6.5380088701907795</v>
      </c>
      <c r="BM24" s="323">
        <f t="shared" si="30"/>
        <v>0.73609088198653139</v>
      </c>
      <c r="BN24" s="324">
        <f t="shared" si="31"/>
        <v>0.26390911801346856</v>
      </c>
      <c r="BO24" s="324">
        <f t="shared" si="32"/>
        <v>0</v>
      </c>
      <c r="BP24" s="324">
        <f t="shared" si="33"/>
        <v>0</v>
      </c>
      <c r="BQ24" s="324">
        <f t="shared" si="34"/>
        <v>0</v>
      </c>
      <c r="BR24" s="324">
        <f t="shared" si="35"/>
        <v>1</v>
      </c>
      <c r="BS24" s="324">
        <f t="shared" si="36"/>
        <v>0</v>
      </c>
      <c r="BT24" s="76">
        <f t="shared" si="96"/>
        <v>4.2815796592607436</v>
      </c>
      <c r="BU24" s="50">
        <f t="shared" si="97"/>
        <v>2.3346298860804926</v>
      </c>
      <c r="BV24" s="50">
        <f t="shared" si="98"/>
        <v>0</v>
      </c>
      <c r="BW24" s="50">
        <f t="shared" si="99"/>
        <v>1.3351980845313876</v>
      </c>
      <c r="BX24" s="50">
        <f t="shared" si="100"/>
        <v>0.47870576512371282</v>
      </c>
      <c r="BY24" s="50">
        <f t="shared" si="101"/>
        <v>0</v>
      </c>
      <c r="BZ24" s="50">
        <f t="shared" si="102"/>
        <v>0</v>
      </c>
      <c r="CA24" s="50">
        <f t="shared" si="103"/>
        <v>0</v>
      </c>
      <c r="CB24" s="50">
        <f t="shared" si="104"/>
        <v>0</v>
      </c>
      <c r="CC24" s="50">
        <f t="shared" si="105"/>
        <v>0</v>
      </c>
      <c r="CD24" s="50">
        <f t="shared" si="106"/>
        <v>1.8139038496551003</v>
      </c>
      <c r="CE24" s="50">
        <f t="shared" si="107"/>
        <v>1.8139038496551003</v>
      </c>
      <c r="CF24" s="50">
        <f t="shared" si="108"/>
        <v>0</v>
      </c>
      <c r="CG24" s="50">
        <f t="shared" si="38"/>
        <v>8.4301133949963365</v>
      </c>
      <c r="CH24" s="76">
        <f>Feedstock!$I$19/LHHO!$H23</f>
        <v>2.8900344046914848</v>
      </c>
      <c r="CI24" s="50">
        <f>Feedstock!$I$17/LHHO!$H23</f>
        <v>1.2657603136008875</v>
      </c>
      <c r="CJ24" s="50">
        <v>0</v>
      </c>
      <c r="CK24" s="50">
        <f>Feedstock!$I$21/LHHO!$H23</f>
        <v>0.34353861412976788</v>
      </c>
      <c r="CL24" s="50">
        <f>Feedstock!$I$23/LHHO!$H23</f>
        <v>0.12324122069935145</v>
      </c>
      <c r="CM24" s="50">
        <f>Feedstock!$I$25/LHHO!$H23</f>
        <v>0</v>
      </c>
      <c r="CN24" s="50">
        <v>0</v>
      </c>
      <c r="CO24" s="50">
        <v>0</v>
      </c>
      <c r="CP24" s="50">
        <v>0</v>
      </c>
      <c r="CQ24" s="50">
        <v>0</v>
      </c>
      <c r="CR24" s="76">
        <f>Feedstock!$I$26/LHHO!$H23</f>
        <v>0.46677983482911928</v>
      </c>
      <c r="CS24" s="50">
        <f>Feedstock!$I$27/LHHO!$H23</f>
        <v>0.46677983482911928</v>
      </c>
      <c r="CT24" s="50">
        <f>Feedstock!$I$28/LHHO!$H23</f>
        <v>0</v>
      </c>
      <c r="CU24" s="76">
        <f t="shared" si="39"/>
        <v>1.3915452545692588</v>
      </c>
      <c r="CV24" s="50">
        <f t="shared" si="40"/>
        <v>1.0688695724796051</v>
      </c>
      <c r="CW24" s="50">
        <f t="shared" si="41"/>
        <v>0</v>
      </c>
      <c r="CX24" s="50">
        <f t="shared" si="42"/>
        <v>0.99165947040161972</v>
      </c>
      <c r="CY24" s="50">
        <f t="shared" si="43"/>
        <v>0.35546454442436137</v>
      </c>
      <c r="CZ24" s="50">
        <f t="shared" si="44"/>
        <v>0</v>
      </c>
      <c r="DA24" s="50">
        <f t="shared" si="45"/>
        <v>0</v>
      </c>
      <c r="DB24" s="50">
        <f t="shared" si="46"/>
        <v>0</v>
      </c>
      <c r="DC24" s="50">
        <f t="shared" si="47"/>
        <v>0</v>
      </c>
      <c r="DD24" s="50">
        <f t="shared" si="48"/>
        <v>0</v>
      </c>
      <c r="DE24" s="76">
        <f t="shared" si="49"/>
        <v>1.3471240148259811</v>
      </c>
      <c r="DF24" s="50">
        <f t="shared" si="50"/>
        <v>1.3471240148259811</v>
      </c>
      <c r="DG24" s="71">
        <f t="shared" si="51"/>
        <v>0</v>
      </c>
      <c r="DH24" s="159">
        <f t="shared" si="52"/>
        <v>6.8154769159258791E-2</v>
      </c>
      <c r="DI24" s="160">
        <f t="shared" si="110"/>
        <v>5.2350837124770899E-2</v>
      </c>
      <c r="DJ24" s="160">
        <f t="shared" si="111"/>
        <v>0</v>
      </c>
      <c r="DK24" s="160">
        <f t="shared" si="112"/>
        <v>4.8569259294938272E-2</v>
      </c>
      <c r="DL24" s="160">
        <f t="shared" si="113"/>
        <v>1.7409857056386271E-2</v>
      </c>
      <c r="DM24" s="160">
        <f t="shared" si="114"/>
        <v>0</v>
      </c>
      <c r="DN24" s="160">
        <f t="shared" si="115"/>
        <v>0</v>
      </c>
      <c r="DO24" s="160">
        <f t="shared" si="116"/>
        <v>0</v>
      </c>
      <c r="DP24" s="160">
        <f t="shared" si="117"/>
        <v>0</v>
      </c>
      <c r="DQ24" s="160">
        <f t="shared" si="118"/>
        <v>0</v>
      </c>
      <c r="DR24" s="159">
        <f t="shared" si="119"/>
        <v>6.5979116351324543E-2</v>
      </c>
      <c r="DS24" s="160">
        <f t="shared" si="120"/>
        <v>6.5979116351324543E-2</v>
      </c>
      <c r="DT24" s="160">
        <f t="shared" si="121"/>
        <v>0</v>
      </c>
      <c r="DU24" s="160">
        <f t="shared" si="16"/>
        <v>0.18648472263535421</v>
      </c>
      <c r="DV24" s="248" t="s">
        <v>88</v>
      </c>
      <c r="DW24" s="75" t="str">
        <f t="shared" si="4"/>
        <v>NA</v>
      </c>
      <c r="DX24" s="333" t="str">
        <f t="shared" si="5"/>
        <v>NA</v>
      </c>
      <c r="DY24" s="160" t="str">
        <f t="shared" si="53"/>
        <v>NA</v>
      </c>
      <c r="DZ24" s="161" t="str">
        <f t="shared" si="7"/>
        <v>NA</v>
      </c>
    </row>
    <row r="25" spans="1:130">
      <c r="A25" s="127"/>
      <c r="B25" s="128"/>
      <c r="C25" s="128"/>
      <c r="D25" s="128"/>
      <c r="E25" s="225"/>
      <c r="F25" s="127"/>
      <c r="G25" s="127"/>
      <c r="H25" s="225"/>
      <c r="I25" s="127"/>
      <c r="J25" s="127"/>
      <c r="K25" s="127"/>
      <c r="L25" s="127"/>
      <c r="M25" s="127"/>
      <c r="N25" s="128"/>
      <c r="O25" s="128"/>
      <c r="P25" s="128"/>
      <c r="Q25" s="127"/>
      <c r="R25" s="127"/>
      <c r="S25" s="306"/>
      <c r="T25" s="128"/>
      <c r="U25" s="205"/>
      <c r="V25" s="127"/>
      <c r="W25" s="129"/>
      <c r="X25" s="129"/>
      <c r="Y25" s="129"/>
      <c r="Z25" s="129"/>
      <c r="AA25" s="129"/>
      <c r="AB25" s="127"/>
      <c r="AC25" s="127"/>
      <c r="AD25" s="127"/>
      <c r="AE25" s="127"/>
      <c r="AF25" s="127"/>
      <c r="AG25" s="127"/>
      <c r="AH25" s="127"/>
      <c r="AI25" s="128"/>
      <c r="AJ25" s="128"/>
      <c r="AK25" s="128"/>
      <c r="AL25" s="128"/>
      <c r="AM25" s="225"/>
      <c r="AN25" s="128"/>
      <c r="AO25" s="128"/>
      <c r="AP25" s="128"/>
      <c r="AQ25" s="128"/>
      <c r="AR25" s="128"/>
      <c r="AS25" s="206"/>
      <c r="AT25" s="206"/>
      <c r="AU25" s="225"/>
      <c r="AV25" s="128"/>
      <c r="AW25" s="128"/>
      <c r="AX25" s="127"/>
      <c r="AY25" s="127"/>
      <c r="AZ25" s="127"/>
      <c r="BA25" s="127"/>
      <c r="BB25" s="127"/>
      <c r="BC25" s="127"/>
      <c r="BD25" s="127"/>
      <c r="BE25" s="225"/>
      <c r="BF25" s="127"/>
      <c r="BG25" s="128"/>
      <c r="BH25" s="128"/>
      <c r="BI25" s="316"/>
      <c r="BJ25" s="128"/>
      <c r="BK25" s="127"/>
      <c r="BL25" s="127"/>
      <c r="BM25" s="225"/>
      <c r="BN25" s="127"/>
      <c r="BO25" s="127"/>
      <c r="BP25" s="127"/>
      <c r="BQ25" s="127"/>
      <c r="BR25" s="127"/>
      <c r="BS25" s="127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206"/>
      <c r="CG25" s="308"/>
      <c r="CH25" s="225"/>
      <c r="CI25" s="128"/>
      <c r="CJ25" s="128"/>
      <c r="CK25" s="128"/>
      <c r="CL25" s="128"/>
      <c r="CM25" s="128"/>
      <c r="CN25" s="128"/>
      <c r="CO25" s="128"/>
      <c r="CP25" s="128"/>
      <c r="CQ25" s="128"/>
      <c r="CR25" s="225"/>
      <c r="CS25" s="128"/>
      <c r="CT25" s="128"/>
      <c r="CU25" s="225"/>
      <c r="CV25" s="128"/>
      <c r="CW25" s="128"/>
      <c r="CX25" s="128"/>
      <c r="CY25" s="128"/>
      <c r="CZ25" s="128"/>
      <c r="DA25" s="128"/>
      <c r="DB25" s="128"/>
      <c r="DC25" s="128"/>
      <c r="DD25" s="128"/>
      <c r="DE25" s="225"/>
      <c r="DF25" s="128"/>
      <c r="DG25" s="128"/>
      <c r="DH25" s="299"/>
      <c r="DI25" s="299"/>
      <c r="DJ25" s="299"/>
      <c r="DK25" s="299"/>
      <c r="DL25" s="299"/>
      <c r="DM25" s="299"/>
      <c r="DN25" s="299"/>
      <c r="DO25" s="299"/>
      <c r="DP25" s="299"/>
      <c r="DQ25" s="299"/>
      <c r="DR25" s="305"/>
      <c r="DS25" s="299"/>
      <c r="DT25" s="299"/>
      <c r="DU25" s="299"/>
      <c r="DV25" s="249"/>
      <c r="DW25" s="208"/>
      <c r="DX25" s="338"/>
      <c r="DY25" s="339"/>
      <c r="DZ25" s="313"/>
    </row>
    <row r="26" spans="1:130" s="104" customFormat="1">
      <c r="A26" s="222" t="s">
        <v>241</v>
      </c>
      <c r="B26" s="223"/>
      <c r="C26" s="224">
        <f t="shared" ref="C26:C35" si="122">C4</f>
        <v>0</v>
      </c>
      <c r="D26" s="224">
        <f>IF(D4="NA","NA",IF(D15="NA","NA",AVERAGE(D4,D15)))</f>
        <v>1</v>
      </c>
      <c r="E26" s="198">
        <f t="shared" ref="E26:BZ26" si="123">IF(E4="NA","NA",IF(E15="NA","NA",AVERAGE(E4,E15)))</f>
        <v>0.6</v>
      </c>
      <c r="F26" s="203">
        <f t="shared" si="123"/>
        <v>0.25</v>
      </c>
      <c r="G26" s="203">
        <f t="shared" si="123"/>
        <v>7.6311798604763892E-2</v>
      </c>
      <c r="H26" s="198">
        <f t="shared" si="123"/>
        <v>7.8625000000029104</v>
      </c>
      <c r="I26" s="203">
        <f t="shared" si="123"/>
        <v>163.33944306302214</v>
      </c>
      <c r="J26" s="203">
        <f t="shared" si="123"/>
        <v>103.2148508229611</v>
      </c>
      <c r="K26" s="203">
        <f t="shared" si="123"/>
        <v>20.774544472066079</v>
      </c>
      <c r="L26" s="203">
        <f t="shared" si="123"/>
        <v>13.127518181704261</v>
      </c>
      <c r="M26" s="198">
        <f t="shared" si="123"/>
        <v>5.835</v>
      </c>
      <c r="N26" s="203">
        <f t="shared" si="123"/>
        <v>15</v>
      </c>
      <c r="O26" s="203">
        <f t="shared" si="123"/>
        <v>2</v>
      </c>
      <c r="P26" s="203">
        <f t="shared" si="123"/>
        <v>0</v>
      </c>
      <c r="Q26" s="203">
        <f t="shared" si="123"/>
        <v>1</v>
      </c>
      <c r="R26" s="203">
        <f t="shared" si="123"/>
        <v>5.92</v>
      </c>
      <c r="S26" s="198">
        <f t="shared" ref="S26:U35" si="124">IF(S4="NA","NA",IF(S15="NA","NA",AVERAGE(S4,S15)))</f>
        <v>-6.8042091356322176E-3</v>
      </c>
      <c r="T26" s="199">
        <f t="shared" si="124"/>
        <v>50</v>
      </c>
      <c r="U26" s="199" t="str">
        <f t="shared" si="124"/>
        <v>NA</v>
      </c>
      <c r="V26" s="198">
        <f t="shared" si="123"/>
        <v>11.625</v>
      </c>
      <c r="W26" s="198">
        <f t="shared" si="123"/>
        <v>39.901932621434241</v>
      </c>
      <c r="X26" s="203">
        <f t="shared" si="123"/>
        <v>29.805442689696054</v>
      </c>
      <c r="Y26" s="203">
        <f t="shared" si="123"/>
        <v>115.65513865417304</v>
      </c>
      <c r="Z26" s="203">
        <f t="shared" si="123"/>
        <v>56.562132642315184</v>
      </c>
      <c r="AA26" s="203">
        <f t="shared" si="123"/>
        <v>59.09300601185786</v>
      </c>
      <c r="AB26" s="198">
        <f t="shared" si="123"/>
        <v>0</v>
      </c>
      <c r="AC26" s="203">
        <f t="shared" si="123"/>
        <v>0</v>
      </c>
      <c r="AD26" s="203">
        <f t="shared" si="123"/>
        <v>4.1885628649942159</v>
      </c>
      <c r="AE26" s="203">
        <f t="shared" si="123"/>
        <v>0</v>
      </c>
      <c r="AF26" s="203">
        <f t="shared" si="123"/>
        <v>4.4359681730666054</v>
      </c>
      <c r="AG26" s="203">
        <f t="shared" si="123"/>
        <v>1.443069374633263</v>
      </c>
      <c r="AH26" s="203">
        <f t="shared" si="123"/>
        <v>1.8621924194386881</v>
      </c>
      <c r="AI26" s="203">
        <f t="shared" si="123"/>
        <v>1.4079370236909687</v>
      </c>
      <c r="AJ26" s="203">
        <f t="shared" si="123"/>
        <v>4.801813429622058</v>
      </c>
      <c r="AK26" s="203">
        <f t="shared" si="123"/>
        <v>1.6289099806487111E-2</v>
      </c>
      <c r="AL26" s="203">
        <f t="shared" si="123"/>
        <v>0</v>
      </c>
      <c r="AM26" s="198" t="str">
        <f t="shared" ref="AM26:AT35" si="125">IF(AM4="NA","NA",IF(AM15="NA","NA",AVERAGE(AM4,AM15)))</f>
        <v>NA</v>
      </c>
      <c r="AN26" s="199" t="str">
        <f t="shared" si="125"/>
        <v>NA</v>
      </c>
      <c r="AO26" s="199" t="str">
        <f t="shared" si="125"/>
        <v>NA</v>
      </c>
      <c r="AP26" s="199" t="str">
        <f t="shared" si="125"/>
        <v>NA</v>
      </c>
      <c r="AQ26" s="199" t="str">
        <f t="shared" si="125"/>
        <v>NA</v>
      </c>
      <c r="AR26" s="199" t="str">
        <f t="shared" si="125"/>
        <v>NA</v>
      </c>
      <c r="AS26" s="199" t="str">
        <f t="shared" si="125"/>
        <v>NA</v>
      </c>
      <c r="AT26" s="199" t="str">
        <f t="shared" si="125"/>
        <v>NA</v>
      </c>
      <c r="AU26" s="198">
        <f t="shared" si="123"/>
        <v>0</v>
      </c>
      <c r="AV26" s="203">
        <f t="shared" si="123"/>
        <v>8.7413485878140165</v>
      </c>
      <c r="AW26" s="203">
        <f t="shared" si="123"/>
        <v>0</v>
      </c>
      <c r="AX26" s="203">
        <f t="shared" si="123"/>
        <v>4.7316993846043793</v>
      </c>
      <c r="AY26" s="203">
        <f t="shared" si="123"/>
        <v>2.1841049994449389</v>
      </c>
      <c r="AZ26" s="203">
        <f t="shared" si="123"/>
        <v>3.3858043989794329</v>
      </c>
      <c r="BA26" s="203">
        <f t="shared" si="123"/>
        <v>2.8710872639972691</v>
      </c>
      <c r="BB26" s="203">
        <f t="shared" si="123"/>
        <v>10.597105499855576</v>
      </c>
      <c r="BC26" s="203">
        <f t="shared" si="123"/>
        <v>3.8091433393631399E-2</v>
      </c>
      <c r="BD26" s="203">
        <f t="shared" si="123"/>
        <v>0</v>
      </c>
      <c r="BE26" s="198">
        <f t="shared" si="123"/>
        <v>23.807892980275227</v>
      </c>
      <c r="BF26" s="203">
        <f t="shared" si="123"/>
        <v>10.301608783028751</v>
      </c>
      <c r="BG26" s="203">
        <f t="shared" si="123"/>
        <v>13.506284197246476</v>
      </c>
      <c r="BH26" s="203">
        <f t="shared" si="123"/>
        <v>32.549241568089244</v>
      </c>
      <c r="BI26" s="237">
        <f t="shared" ref="BI26:BI35" si="126">IF(BI4="NA","NA",IF(BI15="NA","NA",AVERAGE(BI4,BI15)))</f>
        <v>47.684304408849101</v>
      </c>
      <c r="BJ26" s="199">
        <f t="shared" si="123"/>
        <v>83.1058970860838</v>
      </c>
      <c r="BK26" s="203">
        <f t="shared" si="123"/>
        <v>0.19927361669483956</v>
      </c>
      <c r="BL26" s="203">
        <f t="shared" si="123"/>
        <v>24.012891074225941</v>
      </c>
      <c r="BM26" s="198">
        <f t="shared" ref="BM26:BS26" si="127">IF(BM4="NA","NA",IF(BM15="NA","NA",AVERAGE(BM4,BM15)))</f>
        <v>0.1988748446521969</v>
      </c>
      <c r="BN26" s="203">
        <f t="shared" si="127"/>
        <v>9.178445232283855E-2</v>
      </c>
      <c r="BO26" s="203">
        <f t="shared" si="127"/>
        <v>0.14223204195488565</v>
      </c>
      <c r="BP26" s="203">
        <f t="shared" si="127"/>
        <v>0.12055093631228975</v>
      </c>
      <c r="BQ26" s="203">
        <f t="shared" si="127"/>
        <v>0.44494867452326514</v>
      </c>
      <c r="BR26" s="203">
        <f t="shared" si="127"/>
        <v>0.43289133892992104</v>
      </c>
      <c r="BS26" s="203">
        <f t="shared" si="127"/>
        <v>0.56710866107007885</v>
      </c>
      <c r="BT26" s="198" t="str">
        <f t="shared" si="123"/>
        <v>NA</v>
      </c>
      <c r="BU26" s="203" t="str">
        <f t="shared" si="123"/>
        <v>NA</v>
      </c>
      <c r="BV26" s="203" t="str">
        <f t="shared" si="123"/>
        <v>NA</v>
      </c>
      <c r="BW26" s="203" t="str">
        <f t="shared" si="123"/>
        <v>NA</v>
      </c>
      <c r="BX26" s="203" t="str">
        <f t="shared" si="123"/>
        <v>NA</v>
      </c>
      <c r="BY26" s="203" t="str">
        <f t="shared" si="123"/>
        <v>NA</v>
      </c>
      <c r="BZ26" s="203" t="str">
        <f t="shared" si="123"/>
        <v>NA</v>
      </c>
      <c r="CA26" s="203" t="str">
        <f t="shared" ref="CA26:DZ26" si="128">IF(CA4="NA","NA",IF(CA15="NA","NA",AVERAGE(CA4,CA15)))</f>
        <v>NA</v>
      </c>
      <c r="CB26" s="203" t="str">
        <f t="shared" si="128"/>
        <v>NA</v>
      </c>
      <c r="CC26" s="203" t="str">
        <f t="shared" si="128"/>
        <v>NA</v>
      </c>
      <c r="CD26" s="203" t="str">
        <f t="shared" si="128"/>
        <v>NA</v>
      </c>
      <c r="CE26" s="203" t="str">
        <f t="shared" si="128"/>
        <v>NA</v>
      </c>
      <c r="CF26" s="203" t="str">
        <f t="shared" si="128"/>
        <v>NA</v>
      </c>
      <c r="CG26" s="203" t="str">
        <f t="shared" ref="CG26" si="129">IF(CG4="NA","NA",IF(CG15="NA","NA",AVERAGE(CG4,CG15)))</f>
        <v>NA</v>
      </c>
      <c r="CH26" s="198" t="str">
        <f t="shared" si="128"/>
        <v>NA</v>
      </c>
      <c r="CI26" s="199" t="str">
        <f t="shared" si="128"/>
        <v>NA</v>
      </c>
      <c r="CJ26" s="199" t="str">
        <f t="shared" si="128"/>
        <v>NA</v>
      </c>
      <c r="CK26" s="199" t="str">
        <f t="shared" si="128"/>
        <v>NA</v>
      </c>
      <c r="CL26" s="199" t="str">
        <f t="shared" si="128"/>
        <v>NA</v>
      </c>
      <c r="CM26" s="199" t="str">
        <f t="shared" si="128"/>
        <v>NA</v>
      </c>
      <c r="CN26" s="199" t="str">
        <f t="shared" si="128"/>
        <v>NA</v>
      </c>
      <c r="CO26" s="199" t="str">
        <f t="shared" si="128"/>
        <v>NA</v>
      </c>
      <c r="CP26" s="199" t="str">
        <f t="shared" si="128"/>
        <v>NA</v>
      </c>
      <c r="CQ26" s="199" t="str">
        <f t="shared" si="128"/>
        <v>NA</v>
      </c>
      <c r="CR26" s="198" t="str">
        <f t="shared" si="128"/>
        <v>NA</v>
      </c>
      <c r="CS26" s="199" t="str">
        <f t="shared" si="128"/>
        <v>NA</v>
      </c>
      <c r="CT26" s="199" t="str">
        <f t="shared" si="128"/>
        <v>NA</v>
      </c>
      <c r="CU26" s="198" t="str">
        <f t="shared" si="128"/>
        <v>NA</v>
      </c>
      <c r="CV26" s="199" t="str">
        <f t="shared" si="128"/>
        <v>NA</v>
      </c>
      <c r="CW26" s="199" t="str">
        <f t="shared" si="128"/>
        <v>NA</v>
      </c>
      <c r="CX26" s="199" t="str">
        <f t="shared" si="128"/>
        <v>NA</v>
      </c>
      <c r="CY26" s="199" t="str">
        <f t="shared" si="128"/>
        <v>NA</v>
      </c>
      <c r="CZ26" s="199" t="str">
        <f t="shared" si="128"/>
        <v>NA</v>
      </c>
      <c r="DA26" s="199" t="str">
        <f t="shared" si="128"/>
        <v>NA</v>
      </c>
      <c r="DB26" s="199" t="str">
        <f t="shared" si="128"/>
        <v>NA</v>
      </c>
      <c r="DC26" s="199" t="str">
        <f t="shared" si="128"/>
        <v>NA</v>
      </c>
      <c r="DD26" s="199" t="str">
        <f t="shared" si="128"/>
        <v>NA</v>
      </c>
      <c r="DE26" s="198" t="str">
        <f t="shared" si="128"/>
        <v>NA</v>
      </c>
      <c r="DF26" s="199" t="str">
        <f t="shared" si="128"/>
        <v>NA</v>
      </c>
      <c r="DG26" s="199" t="str">
        <f t="shared" si="128"/>
        <v>NA</v>
      </c>
      <c r="DH26" s="296" t="str">
        <f t="shared" si="128"/>
        <v>NA</v>
      </c>
      <c r="DI26" s="301" t="str">
        <f t="shared" si="128"/>
        <v>NA</v>
      </c>
      <c r="DJ26" s="301" t="str">
        <f t="shared" si="128"/>
        <v>NA</v>
      </c>
      <c r="DK26" s="301" t="str">
        <f t="shared" si="128"/>
        <v>NA</v>
      </c>
      <c r="DL26" s="301" t="str">
        <f t="shared" si="128"/>
        <v>NA</v>
      </c>
      <c r="DM26" s="301" t="str">
        <f t="shared" si="128"/>
        <v>NA</v>
      </c>
      <c r="DN26" s="301" t="str">
        <f t="shared" si="128"/>
        <v>NA</v>
      </c>
      <c r="DO26" s="301" t="str">
        <f t="shared" si="128"/>
        <v>NA</v>
      </c>
      <c r="DP26" s="301" t="str">
        <f t="shared" si="128"/>
        <v>NA</v>
      </c>
      <c r="DQ26" s="301" t="str">
        <f t="shared" si="128"/>
        <v>NA</v>
      </c>
      <c r="DR26" s="296" t="str">
        <f t="shared" si="128"/>
        <v>NA</v>
      </c>
      <c r="DS26" s="301" t="str">
        <f t="shared" si="128"/>
        <v>NA</v>
      </c>
      <c r="DT26" s="301" t="str">
        <f t="shared" si="128"/>
        <v>NA</v>
      </c>
      <c r="DU26" s="301" t="str">
        <f t="shared" si="128"/>
        <v>NA</v>
      </c>
      <c r="DV26" s="198">
        <f t="shared" si="128"/>
        <v>14.324142357568379</v>
      </c>
      <c r="DW26" s="199" t="str">
        <f t="shared" si="128"/>
        <v>NA</v>
      </c>
      <c r="DX26" s="340" t="str">
        <f t="shared" si="128"/>
        <v>NA</v>
      </c>
      <c r="DY26" s="340" t="str">
        <f t="shared" si="128"/>
        <v>NA</v>
      </c>
      <c r="DZ26" s="341" t="str">
        <f t="shared" si="128"/>
        <v>NA</v>
      </c>
    </row>
    <row r="27" spans="1:130" s="104" customFormat="1">
      <c r="A27" s="223"/>
      <c r="B27" s="223"/>
      <c r="C27" s="224">
        <f t="shared" si="122"/>
        <v>3.2708333333357587</v>
      </c>
      <c r="D27" s="224">
        <f t="shared" ref="D27:D35" si="130">IF(D5="NA","NA",IF(D16="NA","NA",AVERAGE(D5,D16)))</f>
        <v>3.2760416666678793</v>
      </c>
      <c r="E27" s="198">
        <f t="shared" ref="E27:BZ27" si="131">IF(E5="NA","NA",IF(E16="NA","NA",AVERAGE(E5,E16)))</f>
        <v>0.6</v>
      </c>
      <c r="F27" s="203">
        <f t="shared" si="131"/>
        <v>0.25</v>
      </c>
      <c r="G27" s="203">
        <f t="shared" si="131"/>
        <v>6.7860508953824603E-2</v>
      </c>
      <c r="H27" s="198">
        <f t="shared" si="131"/>
        <v>8.8416666666656951</v>
      </c>
      <c r="I27" s="203">
        <f t="shared" si="131"/>
        <v>163.33944306302214</v>
      </c>
      <c r="J27" s="203">
        <f t="shared" si="131"/>
        <v>103.2148508229611</v>
      </c>
      <c r="K27" s="203">
        <f t="shared" si="131"/>
        <v>18.473829564151565</v>
      </c>
      <c r="L27" s="203">
        <f t="shared" si="131"/>
        <v>11.673687180732038</v>
      </c>
      <c r="M27" s="198">
        <f t="shared" si="131"/>
        <v>4.835</v>
      </c>
      <c r="N27" s="203">
        <f t="shared" si="131"/>
        <v>37.5</v>
      </c>
      <c r="O27" s="203">
        <f t="shared" si="131"/>
        <v>2</v>
      </c>
      <c r="P27" s="203">
        <f t="shared" si="131"/>
        <v>2.5</v>
      </c>
      <c r="Q27" s="203">
        <f t="shared" si="131"/>
        <v>1</v>
      </c>
      <c r="R27" s="203">
        <f t="shared" si="131"/>
        <v>5.835</v>
      </c>
      <c r="S27" s="198">
        <f t="shared" si="124"/>
        <v>-0.18327702702702703</v>
      </c>
      <c r="T27" s="199">
        <f t="shared" si="124"/>
        <v>38.151855221905691</v>
      </c>
      <c r="U27" s="199">
        <f t="shared" si="124"/>
        <v>8.0079021298140365</v>
      </c>
      <c r="V27" s="198">
        <f t="shared" si="131"/>
        <v>15.285</v>
      </c>
      <c r="W27" s="198" t="str">
        <f t="shared" si="131"/>
        <v>NA</v>
      </c>
      <c r="X27" s="203" t="str">
        <f t="shared" si="131"/>
        <v>NA</v>
      </c>
      <c r="Y27" s="203" t="str">
        <f t="shared" si="131"/>
        <v>NA</v>
      </c>
      <c r="Z27" s="203" t="str">
        <f t="shared" si="131"/>
        <v>NA</v>
      </c>
      <c r="AA27" s="203" t="str">
        <f t="shared" si="131"/>
        <v>NA</v>
      </c>
      <c r="AB27" s="198">
        <f t="shared" si="131"/>
        <v>0</v>
      </c>
      <c r="AC27" s="203">
        <f t="shared" si="131"/>
        <v>18.525254941549314</v>
      </c>
      <c r="AD27" s="203">
        <f t="shared" si="131"/>
        <v>4.6804116339519375</v>
      </c>
      <c r="AE27" s="203">
        <f t="shared" si="131"/>
        <v>0</v>
      </c>
      <c r="AF27" s="203">
        <f t="shared" si="131"/>
        <v>4.5539733968808367</v>
      </c>
      <c r="AG27" s="203">
        <f t="shared" si="131"/>
        <v>2.1491154503533396</v>
      </c>
      <c r="AH27" s="203">
        <f t="shared" si="131"/>
        <v>0.99829739644531901</v>
      </c>
      <c r="AI27" s="203">
        <f t="shared" si="131"/>
        <v>0.80370739548617121</v>
      </c>
      <c r="AJ27" s="203">
        <f t="shared" si="131"/>
        <v>2.6188577882632487</v>
      </c>
      <c r="AK27" s="203">
        <f t="shared" si="131"/>
        <v>8.4537349806867321E-2</v>
      </c>
      <c r="AL27" s="203">
        <f t="shared" si="131"/>
        <v>7.7112889183508254E-2</v>
      </c>
      <c r="AM27" s="189">
        <f t="shared" si="125"/>
        <v>219.508264433737</v>
      </c>
      <c r="AN27" s="195">
        <f t="shared" si="125"/>
        <v>0</v>
      </c>
      <c r="AO27" s="195">
        <f t="shared" si="125"/>
        <v>99.798679401248464</v>
      </c>
      <c r="AP27" s="195">
        <f t="shared" si="125"/>
        <v>0.2013205987515318</v>
      </c>
      <c r="AQ27" s="199">
        <f t="shared" si="125"/>
        <v>0.11168716647958421</v>
      </c>
      <c r="AR27" s="199">
        <f t="shared" si="125"/>
        <v>0</v>
      </c>
      <c r="AS27" s="199">
        <f t="shared" si="125"/>
        <v>0.11147795662398069</v>
      </c>
      <c r="AT27" s="199">
        <f t="shared" si="125"/>
        <v>2.0920985560352103E-4</v>
      </c>
      <c r="AU27" s="198">
        <f t="shared" si="131"/>
        <v>19.760271937652604</v>
      </c>
      <c r="AV27" s="203">
        <f t="shared" si="131"/>
        <v>9.7678155838996936</v>
      </c>
      <c r="AW27" s="203">
        <f t="shared" si="131"/>
        <v>0</v>
      </c>
      <c r="AX27" s="203">
        <f t="shared" si="131"/>
        <v>4.8575716233395596</v>
      </c>
      <c r="AY27" s="203">
        <f t="shared" si="131"/>
        <v>3.2527152762104601</v>
      </c>
      <c r="AZ27" s="203">
        <f t="shared" si="131"/>
        <v>1.8150861753551257</v>
      </c>
      <c r="BA27" s="203">
        <f t="shared" si="131"/>
        <v>1.6389327280502313</v>
      </c>
      <c r="BB27" s="203">
        <f t="shared" si="131"/>
        <v>5.779548222374066</v>
      </c>
      <c r="BC27" s="203">
        <f t="shared" si="131"/>
        <v>0.19768734108682823</v>
      </c>
      <c r="BD27" s="203">
        <f t="shared" si="131"/>
        <v>0.18849817355968682</v>
      </c>
      <c r="BE27" s="198">
        <f t="shared" si="131"/>
        <v>17.730039539975955</v>
      </c>
      <c r="BF27" s="203">
        <f t="shared" si="131"/>
        <v>9.9253730749051456</v>
      </c>
      <c r="BG27" s="203">
        <f t="shared" si="131"/>
        <v>7.8046664650708131</v>
      </c>
      <c r="BH27" s="203">
        <f t="shared" si="131"/>
        <v>47.258127061528256</v>
      </c>
      <c r="BI27" s="237" t="str">
        <f t="shared" si="126"/>
        <v>NA</v>
      </c>
      <c r="BJ27" s="199" t="str">
        <f t="shared" si="131"/>
        <v>NA</v>
      </c>
      <c r="BK27" s="203">
        <f t="shared" si="131"/>
        <v>0.28932464918038436</v>
      </c>
      <c r="BL27" s="203" t="str">
        <f t="shared" si="131"/>
        <v>NA</v>
      </c>
      <c r="BM27" s="198">
        <f t="shared" ref="BM27:BS27" si="132">IF(BM5="NA","NA",IF(BM16="NA","NA",AVERAGE(BM5,BM16)))</f>
        <v>0.27404466573159264</v>
      </c>
      <c r="BN27" s="203">
        <f t="shared" si="132"/>
        <v>0.18362574796367148</v>
      </c>
      <c r="BO27" s="203">
        <f t="shared" si="132"/>
        <v>0.10235807529405778</v>
      </c>
      <c r="BP27" s="203">
        <f t="shared" si="132"/>
        <v>9.2421166819513609E-2</v>
      </c>
      <c r="BQ27" s="203">
        <f t="shared" si="132"/>
        <v>0.32589855411623631</v>
      </c>
      <c r="BR27" s="203">
        <f t="shared" si="132"/>
        <v>0.56002848898932189</v>
      </c>
      <c r="BS27" s="203">
        <f t="shared" si="132"/>
        <v>0.43997151101067816</v>
      </c>
      <c r="BT27" s="198">
        <f t="shared" si="131"/>
        <v>2.5133683902038451</v>
      </c>
      <c r="BU27" s="203">
        <f t="shared" si="131"/>
        <v>1.2422993644500449</v>
      </c>
      <c r="BV27" s="203">
        <f t="shared" si="131"/>
        <v>0</v>
      </c>
      <c r="BW27" s="203">
        <f t="shared" si="131"/>
        <v>0.61781570312169731</v>
      </c>
      <c r="BX27" s="203">
        <f t="shared" si="131"/>
        <v>0.41372633979803897</v>
      </c>
      <c r="BY27" s="203">
        <f t="shared" si="131"/>
        <v>0.23084473381924908</v>
      </c>
      <c r="BZ27" s="203">
        <f t="shared" si="131"/>
        <v>0.20844066763657662</v>
      </c>
      <c r="CA27" s="203">
        <f t="shared" ref="CA27:DZ27" si="133">IF(CA5="NA","NA",IF(CA16="NA","NA",AVERAGE(CA5,CA16)))</f>
        <v>0.73504365102561242</v>
      </c>
      <c r="CB27" s="203">
        <f t="shared" si="133"/>
        <v>2.5129177134234008E-2</v>
      </c>
      <c r="CC27" s="203">
        <f t="shared" si="133"/>
        <v>2.3959005386797579E-2</v>
      </c>
      <c r="CD27" s="203">
        <f t="shared" si="133"/>
        <v>2.2549592779222056</v>
      </c>
      <c r="CE27" s="203">
        <f t="shared" si="133"/>
        <v>1.2623867767389854</v>
      </c>
      <c r="CF27" s="203">
        <f t="shared" si="133"/>
        <v>0.9925725011832206</v>
      </c>
      <c r="CG27" s="203">
        <f t="shared" ref="CG27" si="134">IF(CG5="NA","NA",IF(CG16="NA","NA",AVERAGE(CG5,CG16)))</f>
        <v>6.0106270325760951</v>
      </c>
      <c r="CH27" s="198">
        <f t="shared" si="133"/>
        <v>2.940582979357544</v>
      </c>
      <c r="CI27" s="199">
        <f t="shared" si="133"/>
        <v>1.287899281779787</v>
      </c>
      <c r="CJ27" s="199">
        <f t="shared" si="133"/>
        <v>0</v>
      </c>
      <c r="CK27" s="199">
        <f t="shared" si="133"/>
        <v>0.34954732712599496</v>
      </c>
      <c r="CL27" s="199">
        <f t="shared" si="133"/>
        <v>0.12539678951761349</v>
      </c>
      <c r="CM27" s="199">
        <f t="shared" si="133"/>
        <v>0</v>
      </c>
      <c r="CN27" s="199">
        <f t="shared" si="133"/>
        <v>0</v>
      </c>
      <c r="CO27" s="199">
        <f t="shared" si="133"/>
        <v>0</v>
      </c>
      <c r="CP27" s="199">
        <f t="shared" si="133"/>
        <v>0</v>
      </c>
      <c r="CQ27" s="199">
        <f t="shared" si="133"/>
        <v>0</v>
      </c>
      <c r="CR27" s="198">
        <f t="shared" si="133"/>
        <v>0.47494411664360842</v>
      </c>
      <c r="CS27" s="199">
        <f t="shared" si="133"/>
        <v>0.47494411664360842</v>
      </c>
      <c r="CT27" s="199">
        <f t="shared" si="133"/>
        <v>0</v>
      </c>
      <c r="CU27" s="198">
        <f t="shared" si="133"/>
        <v>-0.42721458915369914</v>
      </c>
      <c r="CV27" s="199">
        <f t="shared" si="133"/>
        <v>-4.5599917329742112E-2</v>
      </c>
      <c r="CW27" s="199">
        <f t="shared" si="133"/>
        <v>0</v>
      </c>
      <c r="CX27" s="199">
        <f t="shared" si="133"/>
        <v>0.2682683759957023</v>
      </c>
      <c r="CY27" s="199">
        <f t="shared" si="133"/>
        <v>0.28832955028042545</v>
      </c>
      <c r="CZ27" s="199">
        <f t="shared" si="133"/>
        <v>0.23084473381924908</v>
      </c>
      <c r="DA27" s="199">
        <f t="shared" si="133"/>
        <v>0.20844066763657662</v>
      </c>
      <c r="DB27" s="199">
        <f t="shared" si="133"/>
        <v>0.73504365102561242</v>
      </c>
      <c r="DC27" s="199">
        <f t="shared" si="133"/>
        <v>2.5129177134234008E-2</v>
      </c>
      <c r="DD27" s="199">
        <f t="shared" si="133"/>
        <v>2.3959005386797579E-2</v>
      </c>
      <c r="DE27" s="198">
        <f t="shared" si="133"/>
        <v>1.7800151612785973</v>
      </c>
      <c r="DF27" s="199">
        <f t="shared" si="133"/>
        <v>0.78744266009537678</v>
      </c>
      <c r="DG27" s="199">
        <f t="shared" si="133"/>
        <v>0.9925725011832206</v>
      </c>
      <c r="DH27" s="296">
        <f t="shared" si="133"/>
        <v>-2.0570679297588223E-2</v>
      </c>
      <c r="DI27" s="301">
        <f t="shared" si="133"/>
        <v>-2.1933889218450553E-3</v>
      </c>
      <c r="DJ27" s="301">
        <f t="shared" si="133"/>
        <v>0</v>
      </c>
      <c r="DK27" s="301">
        <f t="shared" si="133"/>
        <v>1.2913370284271072E-2</v>
      </c>
      <c r="DL27" s="301">
        <f t="shared" si="133"/>
        <v>1.3877759517891369E-2</v>
      </c>
      <c r="DM27" s="301">
        <f t="shared" si="133"/>
        <v>1.1112356827706343E-2</v>
      </c>
      <c r="DN27" s="301">
        <f t="shared" si="133"/>
        <v>1.0033906675057491E-2</v>
      </c>
      <c r="DO27" s="301">
        <f t="shared" si="133"/>
        <v>3.5383665537197351E-2</v>
      </c>
      <c r="DP27" s="301">
        <f t="shared" si="133"/>
        <v>1.2102853871648958E-3</v>
      </c>
      <c r="DQ27" s="301">
        <f t="shared" si="133"/>
        <v>1.1540272822343194E-3</v>
      </c>
      <c r="DR27" s="296">
        <f t="shared" si="133"/>
        <v>8.5685371511522834E-2</v>
      </c>
      <c r="DS27" s="301">
        <f t="shared" si="133"/>
        <v>3.7903486629868782E-2</v>
      </c>
      <c r="DT27" s="301">
        <f t="shared" si="133"/>
        <v>4.7781884881654059E-2</v>
      </c>
      <c r="DU27" s="301">
        <f t="shared" si="133"/>
        <v>6.2921303292089573E-2</v>
      </c>
      <c r="DV27" s="198">
        <f t="shared" si="133"/>
        <v>12.737789024552562</v>
      </c>
      <c r="DW27" s="199" t="str">
        <f t="shared" si="133"/>
        <v>NA</v>
      </c>
      <c r="DX27" s="340" t="str">
        <f t="shared" si="133"/>
        <v>NA</v>
      </c>
      <c r="DY27" s="340" t="str">
        <f t="shared" si="133"/>
        <v>NA</v>
      </c>
      <c r="DZ27" s="341" t="str">
        <f t="shared" si="133"/>
        <v>NA</v>
      </c>
    </row>
    <row r="28" spans="1:130" s="104" customFormat="1">
      <c r="A28" s="223"/>
      <c r="B28" s="223"/>
      <c r="C28" s="224">
        <f t="shared" si="122"/>
        <v>6.9548611111094942</v>
      </c>
      <c r="D28" s="224">
        <f t="shared" si="130"/>
        <v>3.6840277777773736</v>
      </c>
      <c r="E28" s="198">
        <f t="shared" ref="E28:BZ28" si="135">IF(E6="NA","NA",IF(E17="NA","NA",AVERAGE(E6,E17)))</f>
        <v>0.6</v>
      </c>
      <c r="F28" s="203">
        <f t="shared" si="135"/>
        <v>0.25</v>
      </c>
      <c r="G28" s="203">
        <f t="shared" si="135"/>
        <v>7.5353238844251991E-2</v>
      </c>
      <c r="H28" s="198">
        <f t="shared" si="135"/>
        <v>7.9624999999970889</v>
      </c>
      <c r="I28" s="203">
        <f t="shared" si="135"/>
        <v>163.33944306302214</v>
      </c>
      <c r="J28" s="203">
        <f t="shared" si="135"/>
        <v>103.2148508229611</v>
      </c>
      <c r="K28" s="203">
        <f t="shared" si="135"/>
        <v>20.513593443025016</v>
      </c>
      <c r="L28" s="203">
        <f t="shared" si="135"/>
        <v>12.962622177227381</v>
      </c>
      <c r="M28" s="198">
        <f t="shared" si="135"/>
        <v>4.79</v>
      </c>
      <c r="N28" s="203">
        <f t="shared" si="135"/>
        <v>37.5</v>
      </c>
      <c r="O28" s="203">
        <f t="shared" si="135"/>
        <v>2</v>
      </c>
      <c r="P28" s="203">
        <f t="shared" si="135"/>
        <v>0</v>
      </c>
      <c r="Q28" s="203">
        <f t="shared" si="135"/>
        <v>1</v>
      </c>
      <c r="R28" s="203">
        <f t="shared" si="135"/>
        <v>6.0549999999999997</v>
      </c>
      <c r="S28" s="198">
        <f t="shared" si="124"/>
        <v>-0.17909255386639722</v>
      </c>
      <c r="T28" s="199">
        <f t="shared" si="124"/>
        <v>33.930254476910065</v>
      </c>
      <c r="U28" s="199">
        <f t="shared" si="124"/>
        <v>6.7299282835780492</v>
      </c>
      <c r="V28" s="198">
        <f t="shared" si="135"/>
        <v>16.34</v>
      </c>
      <c r="W28" s="198" t="str">
        <f t="shared" si="135"/>
        <v>NA</v>
      </c>
      <c r="X28" s="203" t="str">
        <f t="shared" si="135"/>
        <v>NA</v>
      </c>
      <c r="Y28" s="203">
        <f t="shared" si="135"/>
        <v>126.41275259126556</v>
      </c>
      <c r="Z28" s="203">
        <f t="shared" si="135"/>
        <v>60.297891211999868</v>
      </c>
      <c r="AA28" s="203">
        <f t="shared" si="135"/>
        <v>66.11486137926569</v>
      </c>
      <c r="AB28" s="198">
        <f t="shared" si="135"/>
        <v>0</v>
      </c>
      <c r="AC28" s="203">
        <f t="shared" si="135"/>
        <v>29.682413166177749</v>
      </c>
      <c r="AD28" s="203">
        <f t="shared" si="135"/>
        <v>4.3075415812516145</v>
      </c>
      <c r="AE28" s="203">
        <f t="shared" si="135"/>
        <v>0</v>
      </c>
      <c r="AF28" s="203">
        <f t="shared" si="135"/>
        <v>4.592843935484896</v>
      </c>
      <c r="AG28" s="203">
        <f t="shared" si="135"/>
        <v>1.9278157249178673</v>
      </c>
      <c r="AH28" s="203">
        <f t="shared" si="135"/>
        <v>0.55737723786900339</v>
      </c>
      <c r="AI28" s="203">
        <f t="shared" si="135"/>
        <v>0.44543941151247979</v>
      </c>
      <c r="AJ28" s="203">
        <f t="shared" si="135"/>
        <v>1.4600629054823135</v>
      </c>
      <c r="AK28" s="203">
        <f t="shared" si="135"/>
        <v>0</v>
      </c>
      <c r="AL28" s="203">
        <f t="shared" si="135"/>
        <v>0</v>
      </c>
      <c r="AM28" s="189">
        <f t="shared" si="125"/>
        <v>47.206078372846662</v>
      </c>
      <c r="AN28" s="195">
        <f t="shared" si="125"/>
        <v>0</v>
      </c>
      <c r="AO28" s="195">
        <f t="shared" si="125"/>
        <v>99.94690435494681</v>
      </c>
      <c r="AP28" s="195">
        <f t="shared" si="125"/>
        <v>5.309564505319813E-2</v>
      </c>
      <c r="AQ28" s="199">
        <f t="shared" si="125"/>
        <v>2.135619002732447E-2</v>
      </c>
      <c r="AR28" s="199">
        <f t="shared" si="125"/>
        <v>0</v>
      </c>
      <c r="AS28" s="199">
        <f t="shared" si="125"/>
        <v>2.135619002732447E-2</v>
      </c>
      <c r="AT28" s="199">
        <f t="shared" si="125"/>
        <v>0</v>
      </c>
      <c r="AU28" s="198">
        <f t="shared" si="135"/>
        <v>31.661240710589599</v>
      </c>
      <c r="AV28" s="203">
        <f t="shared" si="135"/>
        <v>8.9896519956555423</v>
      </c>
      <c r="AW28" s="203">
        <f t="shared" si="135"/>
        <v>0</v>
      </c>
      <c r="AX28" s="203">
        <f t="shared" si="135"/>
        <v>4.8990335311838891</v>
      </c>
      <c r="AY28" s="203">
        <f t="shared" si="135"/>
        <v>2.9177751512270427</v>
      </c>
      <c r="AZ28" s="203">
        <f t="shared" si="135"/>
        <v>1.0134131597618246</v>
      </c>
      <c r="BA28" s="203">
        <f t="shared" si="135"/>
        <v>0.90834703524113514</v>
      </c>
      <c r="BB28" s="203">
        <f t="shared" si="135"/>
        <v>3.222207791409244</v>
      </c>
      <c r="BC28" s="203">
        <f t="shared" si="135"/>
        <v>0</v>
      </c>
      <c r="BD28" s="203">
        <f t="shared" si="135"/>
        <v>0</v>
      </c>
      <c r="BE28" s="198">
        <f t="shared" si="135"/>
        <v>12.960776668823137</v>
      </c>
      <c r="BF28" s="203">
        <f t="shared" si="135"/>
        <v>8.8302218421727563</v>
      </c>
      <c r="BG28" s="203">
        <f t="shared" si="135"/>
        <v>4.1305548266503784</v>
      </c>
      <c r="BH28" s="203">
        <f t="shared" si="135"/>
        <v>53.611669375068274</v>
      </c>
      <c r="BI28" s="237">
        <f t="shared" si="126"/>
        <v>36.926690471756594</v>
      </c>
      <c r="BJ28" s="199">
        <f t="shared" si="135"/>
        <v>72.80108321619727</v>
      </c>
      <c r="BK28" s="203">
        <f t="shared" si="135"/>
        <v>0.32822243280444507</v>
      </c>
      <c r="BL28" s="203">
        <f t="shared" si="135"/>
        <v>6.686221836931594</v>
      </c>
      <c r="BM28" s="198">
        <f t="shared" ref="BM28:BS28" si="136">IF(BM6="NA","NA",IF(BM17="NA","NA",AVERAGE(BM6,BM17)))</f>
        <v>0.37791855831547672</v>
      </c>
      <c r="BN28" s="203">
        <f t="shared" si="136"/>
        <v>0.22519818162444549</v>
      </c>
      <c r="BO28" s="203">
        <f t="shared" si="136"/>
        <v>7.8156076986414219E-2</v>
      </c>
      <c r="BP28" s="203">
        <f t="shared" si="136"/>
        <v>7.0096721123316649E-2</v>
      </c>
      <c r="BQ28" s="203">
        <f t="shared" si="136"/>
        <v>0.24863046195034691</v>
      </c>
      <c r="BR28" s="203">
        <f t="shared" si="136"/>
        <v>0.68127281692633646</v>
      </c>
      <c r="BS28" s="203">
        <f t="shared" si="136"/>
        <v>0.31872718307366354</v>
      </c>
      <c r="BT28" s="198">
        <f t="shared" si="135"/>
        <v>3.5809131812170136</v>
      </c>
      <c r="BU28" s="203">
        <f t="shared" si="135"/>
        <v>1.0167372662382461</v>
      </c>
      <c r="BV28" s="203">
        <f t="shared" si="135"/>
        <v>0</v>
      </c>
      <c r="BW28" s="203">
        <f t="shared" si="135"/>
        <v>0.55408484801330293</v>
      </c>
      <c r="BX28" s="203">
        <f t="shared" si="135"/>
        <v>0.33000284462515728</v>
      </c>
      <c r="BY28" s="203">
        <f t="shared" si="135"/>
        <v>0.11461788800322872</v>
      </c>
      <c r="BZ28" s="203">
        <f t="shared" si="135"/>
        <v>0.102734820196936</v>
      </c>
      <c r="CA28" s="203">
        <f t="shared" ref="CA28:DZ28" si="137">IF(CA6="NA","NA",IF(CA17="NA","NA",AVERAGE(CA6,CA17)))</f>
        <v>0.36443443446668311</v>
      </c>
      <c r="CB28" s="203">
        <f t="shared" si="137"/>
        <v>0</v>
      </c>
      <c r="CC28" s="203">
        <f t="shared" si="137"/>
        <v>0</v>
      </c>
      <c r="CD28" s="203">
        <f t="shared" si="137"/>
        <v>1.4658748353053082</v>
      </c>
      <c r="CE28" s="203">
        <f t="shared" si="137"/>
        <v>0.99870558064168902</v>
      </c>
      <c r="CF28" s="203">
        <f t="shared" si="137"/>
        <v>0.46716925466361914</v>
      </c>
      <c r="CG28" s="203">
        <f t="shared" ref="CG28" si="138">IF(CG6="NA","NA",IF(CG17="NA","NA",AVERAGE(CG6,CG17)))</f>
        <v>6.0635252827605672</v>
      </c>
      <c r="CH28" s="198">
        <f t="shared" si="137"/>
        <v>2.6149227412876046</v>
      </c>
      <c r="CI28" s="199">
        <f t="shared" si="137"/>
        <v>1.1452685212609515</v>
      </c>
      <c r="CJ28" s="199">
        <f t="shared" si="137"/>
        <v>0</v>
      </c>
      <c r="CK28" s="199">
        <f t="shared" si="137"/>
        <v>0.31083606933539432</v>
      </c>
      <c r="CL28" s="199">
        <f t="shared" si="137"/>
        <v>0.11150949281006264</v>
      </c>
      <c r="CM28" s="199">
        <f t="shared" si="137"/>
        <v>0</v>
      </c>
      <c r="CN28" s="199">
        <f t="shared" si="137"/>
        <v>0</v>
      </c>
      <c r="CO28" s="199">
        <f t="shared" si="137"/>
        <v>0</v>
      </c>
      <c r="CP28" s="199">
        <f t="shared" si="137"/>
        <v>0</v>
      </c>
      <c r="CQ28" s="199">
        <f t="shared" si="137"/>
        <v>0</v>
      </c>
      <c r="CR28" s="198">
        <f t="shared" si="137"/>
        <v>0.42234556214545693</v>
      </c>
      <c r="CS28" s="199">
        <f t="shared" si="137"/>
        <v>0.42234556214545693</v>
      </c>
      <c r="CT28" s="199">
        <f t="shared" si="137"/>
        <v>0</v>
      </c>
      <c r="CU28" s="198">
        <f t="shared" si="137"/>
        <v>0.96599043992940881</v>
      </c>
      <c r="CV28" s="199">
        <f t="shared" si="137"/>
        <v>-0.12853125502270535</v>
      </c>
      <c r="CW28" s="199">
        <f t="shared" si="137"/>
        <v>0</v>
      </c>
      <c r="CX28" s="199">
        <f t="shared" si="137"/>
        <v>0.2432487786779087</v>
      </c>
      <c r="CY28" s="199">
        <f t="shared" si="137"/>
        <v>0.21849335181509466</v>
      </c>
      <c r="CZ28" s="199">
        <f t="shared" si="137"/>
        <v>0.11461788800322872</v>
      </c>
      <c r="DA28" s="199">
        <f t="shared" si="137"/>
        <v>0.102734820196936</v>
      </c>
      <c r="DB28" s="199">
        <f t="shared" si="137"/>
        <v>0.36443443446668311</v>
      </c>
      <c r="DC28" s="199">
        <f t="shared" si="137"/>
        <v>0</v>
      </c>
      <c r="DD28" s="199">
        <f t="shared" si="137"/>
        <v>0</v>
      </c>
      <c r="DE28" s="198">
        <f t="shared" si="137"/>
        <v>1.0435292731598511</v>
      </c>
      <c r="DF28" s="199">
        <f t="shared" si="137"/>
        <v>0.57636001849623208</v>
      </c>
      <c r="DG28" s="199">
        <f t="shared" si="137"/>
        <v>0.46716925466361914</v>
      </c>
      <c r="DH28" s="296">
        <f t="shared" si="137"/>
        <v>5.2289669371197077E-2</v>
      </c>
      <c r="DI28" s="301">
        <f t="shared" si="137"/>
        <v>-6.9574775807240271E-3</v>
      </c>
      <c r="DJ28" s="301">
        <f t="shared" si="137"/>
        <v>0</v>
      </c>
      <c r="DK28" s="301">
        <f t="shared" si="137"/>
        <v>1.3167209204416844E-2</v>
      </c>
      <c r="DL28" s="301">
        <f t="shared" si="137"/>
        <v>1.1827182396392395E-2</v>
      </c>
      <c r="DM28" s="301">
        <f t="shared" si="137"/>
        <v>6.2043382832572391E-3</v>
      </c>
      <c r="DN28" s="301">
        <f t="shared" si="137"/>
        <v>5.5611003576806779E-3</v>
      </c>
      <c r="DO28" s="301">
        <f t="shared" si="137"/>
        <v>1.9727064883930091E-2</v>
      </c>
      <c r="DP28" s="301">
        <f t="shared" si="137"/>
        <v>0</v>
      </c>
      <c r="DQ28" s="301">
        <f t="shared" si="137"/>
        <v>0</v>
      </c>
      <c r="DR28" s="296">
        <f t="shared" si="137"/>
        <v>5.6486895125677256E-2</v>
      </c>
      <c r="DS28" s="301">
        <f t="shared" si="137"/>
        <v>3.1198729884066474E-2</v>
      </c>
      <c r="DT28" s="301">
        <f t="shared" si="137"/>
        <v>2.5288165241610771E-2</v>
      </c>
      <c r="DU28" s="301">
        <f t="shared" si="137"/>
        <v>0.1018190869161503</v>
      </c>
      <c r="DV28" s="198">
        <f t="shared" si="137"/>
        <v>14.144215443004056</v>
      </c>
      <c r="DW28" s="199" t="str">
        <f t="shared" si="137"/>
        <v>NA</v>
      </c>
      <c r="DX28" s="340" t="str">
        <f t="shared" si="137"/>
        <v>NA</v>
      </c>
      <c r="DY28" s="340" t="str">
        <f t="shared" si="137"/>
        <v>NA</v>
      </c>
      <c r="DZ28" s="341" t="str">
        <f t="shared" si="137"/>
        <v>NA</v>
      </c>
    </row>
    <row r="29" spans="1:130" s="104" customFormat="1">
      <c r="A29" s="62"/>
      <c r="B29" s="62"/>
      <c r="C29" s="78">
        <f t="shared" si="122"/>
        <v>10.274305555554747</v>
      </c>
      <c r="D29" s="78">
        <f t="shared" si="130"/>
        <v>3.3177083333321207</v>
      </c>
      <c r="E29" s="76">
        <f t="shared" ref="E29:BZ29" si="139">IF(E7="NA","NA",IF(E18="NA","NA",AVERAGE(E7,E18)))</f>
        <v>0.6</v>
      </c>
      <c r="F29" s="69">
        <f t="shared" si="139"/>
        <v>0.25</v>
      </c>
      <c r="G29" s="69">
        <f t="shared" si="139"/>
        <v>6.8117313150395722E-2</v>
      </c>
      <c r="H29" s="76">
        <f t="shared" si="139"/>
        <v>8.8083333333372131</v>
      </c>
      <c r="I29" s="69">
        <f t="shared" si="139"/>
        <v>163.33944306302214</v>
      </c>
      <c r="J29" s="69">
        <f t="shared" si="139"/>
        <v>103.2148508229611</v>
      </c>
      <c r="K29" s="69">
        <f t="shared" si="139"/>
        <v>18.543739988225187</v>
      </c>
      <c r="L29" s="69">
        <f t="shared" si="139"/>
        <v>11.717863858798369</v>
      </c>
      <c r="M29" s="76">
        <f t="shared" si="139"/>
        <v>4.8449999999999998</v>
      </c>
      <c r="N29" s="69">
        <f t="shared" si="139"/>
        <v>40</v>
      </c>
      <c r="O29" s="69">
        <f t="shared" si="139"/>
        <v>2</v>
      </c>
      <c r="P29" s="69">
        <f t="shared" si="139"/>
        <v>0</v>
      </c>
      <c r="Q29" s="69">
        <f t="shared" si="139"/>
        <v>1</v>
      </c>
      <c r="R29" s="69">
        <f t="shared" si="139"/>
        <v>5.97</v>
      </c>
      <c r="S29" s="76">
        <f t="shared" si="124"/>
        <v>-0.19985189185650701</v>
      </c>
      <c r="T29" s="50">
        <f t="shared" si="124"/>
        <v>40.188394050267732</v>
      </c>
      <c r="U29" s="50">
        <f t="shared" si="124"/>
        <v>6.6387174830788167</v>
      </c>
      <c r="V29" s="76">
        <f t="shared" si="139"/>
        <v>17.935000000000002</v>
      </c>
      <c r="W29" s="76">
        <f t="shared" si="139"/>
        <v>84.644202682724938</v>
      </c>
      <c r="X29" s="69">
        <f t="shared" si="139"/>
        <v>52.692966689019514</v>
      </c>
      <c r="Y29" s="69" t="str">
        <f t="shared" si="139"/>
        <v>NA</v>
      </c>
      <c r="Z29" s="69" t="str">
        <f t="shared" si="139"/>
        <v>NA</v>
      </c>
      <c r="AA29" s="69" t="str">
        <f t="shared" si="139"/>
        <v>NA</v>
      </c>
      <c r="AB29" s="76">
        <f t="shared" si="139"/>
        <v>0</v>
      </c>
      <c r="AC29" s="69">
        <f t="shared" si="139"/>
        <v>34.832911943057752</v>
      </c>
      <c r="AD29" s="69">
        <f t="shared" si="139"/>
        <v>4.4759318039792593</v>
      </c>
      <c r="AE29" s="69">
        <f t="shared" si="139"/>
        <v>0</v>
      </c>
      <c r="AF29" s="69">
        <f t="shared" si="139"/>
        <v>4.7259517720002284</v>
      </c>
      <c r="AG29" s="69">
        <f t="shared" si="139"/>
        <v>1.6930266778117693</v>
      </c>
      <c r="AH29" s="69">
        <f t="shared" si="139"/>
        <v>0.3253448799734745</v>
      </c>
      <c r="AI29" s="69">
        <f t="shared" si="139"/>
        <v>0.27136650033152954</v>
      </c>
      <c r="AJ29" s="69">
        <f t="shared" si="139"/>
        <v>0.86989210418934282</v>
      </c>
      <c r="AK29" s="69">
        <f t="shared" si="139"/>
        <v>5.5945945186776751E-2</v>
      </c>
      <c r="AL29" s="69">
        <f t="shared" si="139"/>
        <v>0.1105888518882352</v>
      </c>
      <c r="AM29" s="63">
        <f t="shared" si="125"/>
        <v>151.05945079310933</v>
      </c>
      <c r="AN29" s="66">
        <f t="shared" si="125"/>
        <v>0</v>
      </c>
      <c r="AO29" s="66">
        <f t="shared" si="125"/>
        <v>96.617733125611352</v>
      </c>
      <c r="AP29" s="66">
        <f t="shared" si="125"/>
        <v>3.3822668743886495</v>
      </c>
      <c r="AQ29" s="50">
        <f t="shared" si="125"/>
        <v>7.5876772646280483E-2</v>
      </c>
      <c r="AR29" s="50">
        <f t="shared" si="125"/>
        <v>0</v>
      </c>
      <c r="AS29" s="50">
        <f t="shared" si="125"/>
        <v>7.332245355529457E-2</v>
      </c>
      <c r="AT29" s="50">
        <f t="shared" si="125"/>
        <v>2.5543190909859039E-3</v>
      </c>
      <c r="AU29" s="76">
        <f t="shared" si="139"/>
        <v>37.155106072594933</v>
      </c>
      <c r="AV29" s="69">
        <f t="shared" si="139"/>
        <v>9.3410750691741065</v>
      </c>
      <c r="AW29" s="69">
        <f t="shared" si="139"/>
        <v>0</v>
      </c>
      <c r="AX29" s="69">
        <f t="shared" si="139"/>
        <v>5.0410152234669106</v>
      </c>
      <c r="AY29" s="69">
        <f t="shared" si="139"/>
        <v>2.5624187556070024</v>
      </c>
      <c r="AZ29" s="69">
        <f t="shared" si="139"/>
        <v>0.59153614540631738</v>
      </c>
      <c r="BA29" s="69">
        <f t="shared" si="139"/>
        <v>0.5533748242054719</v>
      </c>
      <c r="BB29" s="69">
        <f t="shared" si="139"/>
        <v>1.9197618851075153</v>
      </c>
      <c r="BC29" s="69">
        <f t="shared" si="139"/>
        <v>0.13082744105215488</v>
      </c>
      <c r="BD29" s="69">
        <f t="shared" si="139"/>
        <v>0.27032830461568602</v>
      </c>
      <c r="BE29" s="76">
        <f t="shared" si="139"/>
        <v>11.069262579461061</v>
      </c>
      <c r="BF29" s="69">
        <f t="shared" si="139"/>
        <v>8.1949701244802302</v>
      </c>
      <c r="BG29" s="69">
        <f t="shared" si="139"/>
        <v>2.8742924549808282</v>
      </c>
      <c r="BH29" s="69">
        <f t="shared" si="139"/>
        <v>57.565443721230096</v>
      </c>
      <c r="BI29" s="238" t="str">
        <f t="shared" si="126"/>
        <v>NA</v>
      </c>
      <c r="BJ29" s="50" t="str">
        <f t="shared" si="139"/>
        <v>NA</v>
      </c>
      <c r="BK29" s="69">
        <f t="shared" si="139"/>
        <v>0.35242830905832895</v>
      </c>
      <c r="BL29" s="69" t="str">
        <f t="shared" si="139"/>
        <v>NA</v>
      </c>
      <c r="BM29" s="76">
        <f t="shared" ref="BM29:BS29" si="140">IF(BM7="NA","NA",IF(BM18="NA","NA",AVERAGE(BM7,BM18)))</f>
        <v>0.45557161297015503</v>
      </c>
      <c r="BN29" s="69">
        <f t="shared" si="140"/>
        <v>0.2318380151241515</v>
      </c>
      <c r="BO29" s="69">
        <f t="shared" si="140"/>
        <v>5.3411923453371715E-2</v>
      </c>
      <c r="BP29" s="69">
        <f t="shared" si="140"/>
        <v>4.9953863892044918E-2</v>
      </c>
      <c r="BQ29" s="69">
        <f t="shared" si="140"/>
        <v>0.1734072509291808</v>
      </c>
      <c r="BR29" s="69">
        <f t="shared" si="140"/>
        <v>0.74082155154767837</v>
      </c>
      <c r="BS29" s="69">
        <f t="shared" si="140"/>
        <v>0.25917844845232163</v>
      </c>
      <c r="BT29" s="76">
        <f t="shared" si="139"/>
        <v>4.6663169487261369</v>
      </c>
      <c r="BU29" s="69">
        <f t="shared" si="139"/>
        <v>1.1731437178619273</v>
      </c>
      <c r="BV29" s="69">
        <f t="shared" si="139"/>
        <v>0</v>
      </c>
      <c r="BW29" s="69">
        <f t="shared" si="139"/>
        <v>0.63309468455080631</v>
      </c>
      <c r="BX29" s="69">
        <f t="shared" si="139"/>
        <v>0.32180078236372145</v>
      </c>
      <c r="BY29" s="69">
        <f t="shared" si="139"/>
        <v>7.429206918620318E-2</v>
      </c>
      <c r="BZ29" s="69">
        <f t="shared" si="139"/>
        <v>6.9499793678993227E-2</v>
      </c>
      <c r="CA29" s="69">
        <f t="shared" ref="CA29:DZ29" si="141">IF(CA7="NA","NA",IF(CA18="NA","NA",AVERAGE(CA7,CA18)))</f>
        <v>0.2411037954606039</v>
      </c>
      <c r="CB29" s="69">
        <f t="shared" si="141"/>
        <v>1.6439050184579997E-2</v>
      </c>
      <c r="CC29" s="69">
        <f t="shared" si="141"/>
        <v>3.3958289946695093E-2</v>
      </c>
      <c r="CD29" s="69">
        <f t="shared" si="141"/>
        <v>1.3901884653716035</v>
      </c>
      <c r="CE29" s="69">
        <f t="shared" si="141"/>
        <v>1.029187536100731</v>
      </c>
      <c r="CF29" s="69">
        <f t="shared" si="141"/>
        <v>0.36100092927087218</v>
      </c>
      <c r="CG29" s="69">
        <f t="shared" ref="CG29" si="142">IF(CG7="NA","NA",IF(CG18="NA","NA",AVERAGE(CG7,CG18)))</f>
        <v>7.2296491319596665</v>
      </c>
      <c r="CH29" s="76">
        <f t="shared" si="141"/>
        <v>2.9036460368664203</v>
      </c>
      <c r="CI29" s="50">
        <f t="shared" si="141"/>
        <v>1.2717218564054984</v>
      </c>
      <c r="CJ29" s="50">
        <f t="shared" si="141"/>
        <v>0</v>
      </c>
      <c r="CK29" s="50">
        <f t="shared" si="141"/>
        <v>0.34515662990350082</v>
      </c>
      <c r="CL29" s="50">
        <f t="shared" si="141"/>
        <v>0.12382166851762881</v>
      </c>
      <c r="CM29" s="50">
        <f t="shared" si="141"/>
        <v>0</v>
      </c>
      <c r="CN29" s="50">
        <f t="shared" si="141"/>
        <v>0</v>
      </c>
      <c r="CO29" s="50">
        <f t="shared" si="141"/>
        <v>0</v>
      </c>
      <c r="CP29" s="50">
        <f t="shared" si="141"/>
        <v>0</v>
      </c>
      <c r="CQ29" s="50">
        <f t="shared" si="141"/>
        <v>0</v>
      </c>
      <c r="CR29" s="76">
        <f t="shared" si="141"/>
        <v>0.46897829842112959</v>
      </c>
      <c r="CS29" s="50">
        <f t="shared" si="141"/>
        <v>0.46897829842112959</v>
      </c>
      <c r="CT29" s="50">
        <f t="shared" si="141"/>
        <v>0</v>
      </c>
      <c r="CU29" s="76">
        <f t="shared" si="141"/>
        <v>1.7626709118597164</v>
      </c>
      <c r="CV29" s="50">
        <f t="shared" si="141"/>
        <v>-9.8578138543571225E-2</v>
      </c>
      <c r="CW29" s="50">
        <f t="shared" si="141"/>
        <v>0</v>
      </c>
      <c r="CX29" s="50">
        <f t="shared" si="141"/>
        <v>0.28793805464730549</v>
      </c>
      <c r="CY29" s="50">
        <f t="shared" si="141"/>
        <v>0.19797911384609268</v>
      </c>
      <c r="CZ29" s="50">
        <f t="shared" si="141"/>
        <v>7.429206918620318E-2</v>
      </c>
      <c r="DA29" s="50">
        <f t="shared" si="141"/>
        <v>6.9499793678993227E-2</v>
      </c>
      <c r="DB29" s="50">
        <f t="shared" si="141"/>
        <v>0.2411037954606039</v>
      </c>
      <c r="DC29" s="50">
        <f t="shared" si="141"/>
        <v>1.6439050184579997E-2</v>
      </c>
      <c r="DD29" s="50">
        <f t="shared" si="141"/>
        <v>3.3958289946695093E-2</v>
      </c>
      <c r="DE29" s="76">
        <f t="shared" si="141"/>
        <v>0.92121016695047386</v>
      </c>
      <c r="DF29" s="50">
        <f t="shared" si="141"/>
        <v>0.5602092376796014</v>
      </c>
      <c r="DG29" s="50">
        <f t="shared" si="141"/>
        <v>0.36100092927087218</v>
      </c>
      <c r="DH29" s="159">
        <f t="shared" si="141"/>
        <v>8.5924321595924003E-2</v>
      </c>
      <c r="DI29" s="105">
        <f t="shared" si="141"/>
        <v>-4.8059882225598037E-3</v>
      </c>
      <c r="DJ29" s="105">
        <f t="shared" si="141"/>
        <v>0</v>
      </c>
      <c r="DK29" s="105">
        <f t="shared" si="141"/>
        <v>1.4036452356104578E-2</v>
      </c>
      <c r="DL29" s="105">
        <f t="shared" si="141"/>
        <v>9.6516123751151026E-3</v>
      </c>
      <c r="DM29" s="105">
        <f t="shared" si="141"/>
        <v>3.6215144016260772E-3</v>
      </c>
      <c r="DN29" s="105">
        <f t="shared" si="141"/>
        <v>3.3878823989375315E-3</v>
      </c>
      <c r="DO29" s="105">
        <f t="shared" si="141"/>
        <v>1.1753204548192337E-2</v>
      </c>
      <c r="DP29" s="105">
        <f t="shared" si="141"/>
        <v>8.0095437206601113E-4</v>
      </c>
      <c r="DQ29" s="105">
        <f t="shared" si="141"/>
        <v>1.6550093446283133E-3</v>
      </c>
      <c r="DR29" s="159">
        <f t="shared" si="141"/>
        <v>4.490662979666997E-2</v>
      </c>
      <c r="DS29" s="105">
        <f t="shared" si="141"/>
        <v>2.7309579132845759E-2</v>
      </c>
      <c r="DT29" s="105">
        <f t="shared" si="141"/>
        <v>1.7597050663824193E-2</v>
      </c>
      <c r="DU29" s="105">
        <f t="shared" si="141"/>
        <v>0.12602496317003414</v>
      </c>
      <c r="DV29" s="76">
        <f t="shared" si="141"/>
        <v>12.78599257809161</v>
      </c>
      <c r="DW29" s="50">
        <f t="shared" si="141"/>
        <v>10.630437983263654</v>
      </c>
      <c r="DX29" s="84">
        <f t="shared" si="141"/>
        <v>6.6176905060428126</v>
      </c>
      <c r="DY29" s="84">
        <f t="shared" si="141"/>
        <v>0.24843070450077986</v>
      </c>
      <c r="DZ29" s="85">
        <f t="shared" si="141"/>
        <v>0.48948270264517524</v>
      </c>
    </row>
    <row r="30" spans="1:130" s="104" customFormat="1">
      <c r="A30" s="62"/>
      <c r="B30" s="62"/>
      <c r="C30" s="78">
        <f t="shared" si="122"/>
        <v>13.944444444445253</v>
      </c>
      <c r="D30" s="78">
        <f t="shared" si="130"/>
        <v>3.6701388888905058</v>
      </c>
      <c r="E30" s="76">
        <f t="shared" ref="E30:BZ30" si="143">IF(E8="NA","NA",IF(E19="NA","NA",AVERAGE(E8,E19)))</f>
        <v>0.6</v>
      </c>
      <c r="F30" s="69">
        <f t="shared" si="143"/>
        <v>0.25</v>
      </c>
      <c r="G30" s="69">
        <f t="shared" si="143"/>
        <v>7.5156576200381006E-2</v>
      </c>
      <c r="H30" s="76">
        <f t="shared" si="143"/>
        <v>7.983333333337213</v>
      </c>
      <c r="I30" s="69">
        <f t="shared" si="143"/>
        <v>163.33944306302214</v>
      </c>
      <c r="J30" s="69">
        <f t="shared" si="143"/>
        <v>103.2148508229611</v>
      </c>
      <c r="K30" s="69">
        <f t="shared" si="143"/>
        <v>20.460055498489702</v>
      </c>
      <c r="L30" s="69">
        <f t="shared" si="143"/>
        <v>12.92879133481139</v>
      </c>
      <c r="M30" s="76">
        <f t="shared" si="143"/>
        <v>5.07</v>
      </c>
      <c r="N30" s="69">
        <f t="shared" si="143"/>
        <v>32.5</v>
      </c>
      <c r="O30" s="69">
        <f t="shared" si="143"/>
        <v>2</v>
      </c>
      <c r="P30" s="69">
        <f t="shared" si="143"/>
        <v>0</v>
      </c>
      <c r="Q30" s="69">
        <f t="shared" si="143"/>
        <v>1</v>
      </c>
      <c r="R30" s="69">
        <f t="shared" si="143"/>
        <v>5.9</v>
      </c>
      <c r="S30" s="76">
        <f t="shared" si="124"/>
        <v>-0.15060340691315485</v>
      </c>
      <c r="T30" s="50">
        <f t="shared" si="124"/>
        <v>29.517502365171481</v>
      </c>
      <c r="U30" s="50">
        <f t="shared" si="124"/>
        <v>5.3745561582283283</v>
      </c>
      <c r="V30" s="76">
        <f t="shared" si="143"/>
        <v>15.504999999999999</v>
      </c>
      <c r="W30" s="76">
        <f t="shared" si="143"/>
        <v>89.955306295038071</v>
      </c>
      <c r="X30" s="69">
        <f t="shared" si="143"/>
        <v>54.128969326719186</v>
      </c>
      <c r="Y30" s="69">
        <f t="shared" si="143"/>
        <v>129.34446303725321</v>
      </c>
      <c r="Z30" s="69">
        <f t="shared" si="143"/>
        <v>63.316991803652591</v>
      </c>
      <c r="AA30" s="69">
        <f t="shared" si="143"/>
        <v>66.027471233600622</v>
      </c>
      <c r="AB30" s="76">
        <f t="shared" si="143"/>
        <v>0</v>
      </c>
      <c r="AC30" s="69">
        <f t="shared" si="143"/>
        <v>34.076826796456288</v>
      </c>
      <c r="AD30" s="69">
        <f t="shared" si="143"/>
        <v>4.4297858887682224</v>
      </c>
      <c r="AE30" s="69">
        <f t="shared" si="143"/>
        <v>0</v>
      </c>
      <c r="AF30" s="69">
        <f t="shared" si="143"/>
        <v>6.4052931270258977</v>
      </c>
      <c r="AG30" s="69">
        <f t="shared" si="143"/>
        <v>2.4586181651718837</v>
      </c>
      <c r="AH30" s="69">
        <f t="shared" si="143"/>
        <v>0.26080626557259146</v>
      </c>
      <c r="AI30" s="69">
        <f t="shared" si="143"/>
        <v>9.7729005354440679E-2</v>
      </c>
      <c r="AJ30" s="69">
        <f t="shared" si="143"/>
        <v>0.60977962627031623</v>
      </c>
      <c r="AK30" s="69">
        <f t="shared" si="143"/>
        <v>3.1740502150067851E-2</v>
      </c>
      <c r="AL30" s="69">
        <f t="shared" si="143"/>
        <v>3.2133357697629289E-2</v>
      </c>
      <c r="AM30" s="63">
        <f t="shared" si="125"/>
        <v>302.11890158621861</v>
      </c>
      <c r="AN30" s="66">
        <f t="shared" si="125"/>
        <v>0</v>
      </c>
      <c r="AO30" s="66">
        <f t="shared" si="125"/>
        <v>99.785866169171356</v>
      </c>
      <c r="AP30" s="66">
        <f t="shared" si="125"/>
        <v>0.21413383082864809</v>
      </c>
      <c r="AQ30" s="50">
        <f t="shared" si="125"/>
        <v>0.13719685218668026</v>
      </c>
      <c r="AR30" s="50">
        <f t="shared" si="125"/>
        <v>0</v>
      </c>
      <c r="AS30" s="50">
        <f t="shared" si="125"/>
        <v>0.13660928243595294</v>
      </c>
      <c r="AT30" s="50">
        <f t="shared" si="125"/>
        <v>5.8756975072731259E-4</v>
      </c>
      <c r="AU30" s="76">
        <f t="shared" si="143"/>
        <v>36.348615249553369</v>
      </c>
      <c r="AV30" s="69">
        <f t="shared" si="143"/>
        <v>9.2447705504728113</v>
      </c>
      <c r="AW30" s="69">
        <f t="shared" si="143"/>
        <v>0</v>
      </c>
      <c r="AX30" s="69">
        <f t="shared" si="143"/>
        <v>6.8323126688276234</v>
      </c>
      <c r="AY30" s="69">
        <f t="shared" si="143"/>
        <v>3.7211518175574465</v>
      </c>
      <c r="AZ30" s="69">
        <f t="shared" si="143"/>
        <v>0.47419321013198457</v>
      </c>
      <c r="BA30" s="69">
        <f t="shared" si="143"/>
        <v>0.19929052072278097</v>
      </c>
      <c r="BB30" s="69">
        <f t="shared" si="143"/>
        <v>1.3457205545275945</v>
      </c>
      <c r="BC30" s="69">
        <f t="shared" si="143"/>
        <v>7.4223943489389446E-2</v>
      </c>
      <c r="BD30" s="69">
        <f t="shared" si="143"/>
        <v>7.8548207705316037E-2</v>
      </c>
      <c r="BE30" s="76">
        <f t="shared" si="143"/>
        <v>12.725440922962136</v>
      </c>
      <c r="BF30" s="69">
        <f t="shared" si="143"/>
        <v>11.027657696517053</v>
      </c>
      <c r="BG30" s="69">
        <f t="shared" si="143"/>
        <v>1.697783226445081</v>
      </c>
      <c r="BH30" s="69">
        <f t="shared" si="143"/>
        <v>58.318826722988319</v>
      </c>
      <c r="BI30" s="238">
        <f t="shared" si="126"/>
        <v>33.994980025768925</v>
      </c>
      <c r="BJ30" s="50">
        <f t="shared" si="143"/>
        <v>71.025636314264901</v>
      </c>
      <c r="BK30" s="69">
        <f t="shared" si="143"/>
        <v>0.35704068551578722</v>
      </c>
      <c r="BL30" s="69">
        <f t="shared" si="143"/>
        <v>4.9981650806642719</v>
      </c>
      <c r="BM30" s="76">
        <f t="shared" ref="BM30:BS30" si="144">IF(BM8="NA","NA",IF(BM19="NA","NA",AVERAGE(BM8,BM19)))</f>
        <v>0.55029395461519193</v>
      </c>
      <c r="BN30" s="69">
        <f t="shared" si="144"/>
        <v>0.27969648384490653</v>
      </c>
      <c r="BO30" s="69">
        <f t="shared" si="144"/>
        <v>3.7762479401130422E-2</v>
      </c>
      <c r="BP30" s="69">
        <f t="shared" si="144"/>
        <v>1.3659663303371254E-2</v>
      </c>
      <c r="BQ30" s="69">
        <f t="shared" si="144"/>
        <v>0.1081161925077101</v>
      </c>
      <c r="BR30" s="69">
        <f t="shared" si="144"/>
        <v>0.86775291786122888</v>
      </c>
      <c r="BS30" s="69">
        <f t="shared" si="144"/>
        <v>0.1322470821387712</v>
      </c>
      <c r="BT30" s="76">
        <f t="shared" si="143"/>
        <v>4.1266166792284604</v>
      </c>
      <c r="BU30" s="69">
        <f t="shared" si="143"/>
        <v>1.0495482176501882</v>
      </c>
      <c r="BV30" s="69">
        <f t="shared" si="143"/>
        <v>0</v>
      </c>
      <c r="BW30" s="69">
        <f t="shared" si="143"/>
        <v>0.77566463600657864</v>
      </c>
      <c r="BX30" s="69">
        <f t="shared" si="143"/>
        <v>0.42245810606120798</v>
      </c>
      <c r="BY30" s="69">
        <f t="shared" si="143"/>
        <v>5.3834612313919658E-2</v>
      </c>
      <c r="BZ30" s="69">
        <f t="shared" si="143"/>
        <v>2.2625224679965167E-2</v>
      </c>
      <c r="CA30" s="69">
        <f t="shared" ref="CA30:DZ30" si="145">IF(CA8="NA","NA",IF(CA19="NA","NA",AVERAGE(CA8,CA19)))</f>
        <v>0.15277811404280056</v>
      </c>
      <c r="CB30" s="69">
        <f t="shared" si="145"/>
        <v>8.4265593365400286E-3</v>
      </c>
      <c r="CC30" s="69">
        <f t="shared" si="145"/>
        <v>8.9174881027755653E-3</v>
      </c>
      <c r="CD30" s="69">
        <f t="shared" si="145"/>
        <v>1.4447047405437876</v>
      </c>
      <c r="CE30" s="69">
        <f t="shared" si="145"/>
        <v>1.2519573543817064</v>
      </c>
      <c r="CF30" s="69">
        <f t="shared" si="145"/>
        <v>0.19274738616208134</v>
      </c>
      <c r="CG30" s="69">
        <f t="shared" ref="CG30" si="146">IF(CG8="NA","NA",IF(CG19="NA","NA",AVERAGE(CG8,CG19)))</f>
        <v>6.6208696374224365</v>
      </c>
      <c r="CH30" s="76">
        <f t="shared" si="145"/>
        <v>2.6248183807990748</v>
      </c>
      <c r="CI30" s="50">
        <f t="shared" si="145"/>
        <v>1.1496025553994333</v>
      </c>
      <c r="CJ30" s="50">
        <f t="shared" si="145"/>
        <v>0</v>
      </c>
      <c r="CK30" s="50">
        <f t="shared" si="145"/>
        <v>0.31201236477263183</v>
      </c>
      <c r="CL30" s="50">
        <f t="shared" si="145"/>
        <v>0.11193147764561151</v>
      </c>
      <c r="CM30" s="50">
        <f t="shared" si="145"/>
        <v>0</v>
      </c>
      <c r="CN30" s="50">
        <f t="shared" si="145"/>
        <v>0</v>
      </c>
      <c r="CO30" s="50">
        <f t="shared" si="145"/>
        <v>0</v>
      </c>
      <c r="CP30" s="50">
        <f t="shared" si="145"/>
        <v>0</v>
      </c>
      <c r="CQ30" s="50">
        <f t="shared" si="145"/>
        <v>0</v>
      </c>
      <c r="CR30" s="76">
        <f t="shared" si="145"/>
        <v>0.42394384241824334</v>
      </c>
      <c r="CS30" s="50">
        <f t="shared" si="145"/>
        <v>0.42394384241824334</v>
      </c>
      <c r="CT30" s="50">
        <f t="shared" si="145"/>
        <v>0</v>
      </c>
      <c r="CU30" s="76">
        <f t="shared" si="145"/>
        <v>1.5017982984293861</v>
      </c>
      <c r="CV30" s="50">
        <f t="shared" si="145"/>
        <v>-0.10005433774924521</v>
      </c>
      <c r="CW30" s="50">
        <f t="shared" si="145"/>
        <v>0</v>
      </c>
      <c r="CX30" s="50">
        <f t="shared" si="145"/>
        <v>0.46365227123394687</v>
      </c>
      <c r="CY30" s="50">
        <f t="shared" si="145"/>
        <v>0.31052662841559647</v>
      </c>
      <c r="CZ30" s="50">
        <f t="shared" si="145"/>
        <v>5.3834612313919658E-2</v>
      </c>
      <c r="DA30" s="50">
        <f t="shared" si="145"/>
        <v>2.2625224679965167E-2</v>
      </c>
      <c r="DB30" s="50">
        <f t="shared" si="145"/>
        <v>0.15277811404280056</v>
      </c>
      <c r="DC30" s="50">
        <f t="shared" si="145"/>
        <v>8.4265593365400286E-3</v>
      </c>
      <c r="DD30" s="50">
        <f t="shared" si="145"/>
        <v>8.9174881027755653E-3</v>
      </c>
      <c r="DE30" s="76">
        <f t="shared" si="145"/>
        <v>1.0207608981255443</v>
      </c>
      <c r="DF30" s="50">
        <f t="shared" si="145"/>
        <v>0.82801351196346307</v>
      </c>
      <c r="DG30" s="50">
        <f t="shared" si="145"/>
        <v>0.19274738616208134</v>
      </c>
      <c r="DH30" s="159">
        <f t="shared" si="145"/>
        <v>8.0986807374509695E-2</v>
      </c>
      <c r="DI30" s="105">
        <f t="shared" si="145"/>
        <v>-5.3955856700308152E-3</v>
      </c>
      <c r="DJ30" s="105">
        <f t="shared" si="145"/>
        <v>0</v>
      </c>
      <c r="DK30" s="105">
        <f t="shared" si="145"/>
        <v>2.5003169346008651E-2</v>
      </c>
      <c r="DL30" s="105">
        <f t="shared" si="145"/>
        <v>1.6745631065403915E-2</v>
      </c>
      <c r="DM30" s="105">
        <f t="shared" si="145"/>
        <v>2.9031151401013658E-3</v>
      </c>
      <c r="DN30" s="105">
        <f t="shared" si="145"/>
        <v>1.2201004055455707E-3</v>
      </c>
      <c r="DO30" s="105">
        <f t="shared" si="145"/>
        <v>8.2387972512454801E-3</v>
      </c>
      <c r="DP30" s="105">
        <f t="shared" si="145"/>
        <v>4.544153089878678E-4</v>
      </c>
      <c r="DQ30" s="105">
        <f t="shared" si="145"/>
        <v>4.8088940572063392E-4</v>
      </c>
      <c r="DR30" s="159">
        <f t="shared" si="145"/>
        <v>5.5046117923013477E-2</v>
      </c>
      <c r="DS30" s="105">
        <f t="shared" si="145"/>
        <v>4.4651915551513932E-2</v>
      </c>
      <c r="DT30" s="105">
        <f t="shared" si="145"/>
        <v>1.0394202371499553E-2</v>
      </c>
      <c r="DU30" s="105">
        <f t="shared" si="145"/>
        <v>0.13063733962749238</v>
      </c>
      <c r="DV30" s="76">
        <f t="shared" si="145"/>
        <v>14.107300788144277</v>
      </c>
      <c r="DW30" s="50">
        <f t="shared" si="145"/>
        <v>10.212522947398121</v>
      </c>
      <c r="DX30" s="84">
        <f t="shared" si="145"/>
        <v>6.1451999235604937</v>
      </c>
      <c r="DY30" s="84">
        <f t="shared" si="145"/>
        <v>0.20127257348037636</v>
      </c>
      <c r="DZ30" s="85">
        <f t="shared" si="145"/>
        <v>0.47556995049516942</v>
      </c>
    </row>
    <row r="31" spans="1:130" s="104" customFormat="1">
      <c r="A31" s="62"/>
      <c r="B31" s="62"/>
      <c r="C31" s="78">
        <f t="shared" si="122"/>
        <v>17.270833333335759</v>
      </c>
      <c r="D31" s="78">
        <f t="shared" si="130"/>
        <v>3.3263888888905058</v>
      </c>
      <c r="E31" s="76">
        <f t="shared" ref="E31:BZ31" si="147">IF(E9="NA","NA",IF(E20="NA","NA",AVERAGE(E9,E20)))</f>
        <v>0.6</v>
      </c>
      <c r="F31" s="69">
        <f t="shared" si="147"/>
        <v>0.25</v>
      </c>
      <c r="G31" s="69">
        <f t="shared" si="147"/>
        <v>6.7669172932382643E-2</v>
      </c>
      <c r="H31" s="76">
        <f t="shared" si="147"/>
        <v>8.8666666666598761</v>
      </c>
      <c r="I31" s="69">
        <f t="shared" si="147"/>
        <v>163.33944306302214</v>
      </c>
      <c r="J31" s="69">
        <f t="shared" si="147"/>
        <v>103.2148508229611</v>
      </c>
      <c r="K31" s="69">
        <f t="shared" si="147"/>
        <v>18.421741698851193</v>
      </c>
      <c r="L31" s="69">
        <f t="shared" si="147"/>
        <v>11.640772649215055</v>
      </c>
      <c r="M31" s="76">
        <f t="shared" si="147"/>
        <v>4.9749999999999996</v>
      </c>
      <c r="N31" s="69">
        <f t="shared" si="147"/>
        <v>35</v>
      </c>
      <c r="O31" s="69">
        <f t="shared" si="147"/>
        <v>2</v>
      </c>
      <c r="P31" s="69">
        <f t="shared" si="147"/>
        <v>0</v>
      </c>
      <c r="Q31" s="69">
        <f t="shared" si="147"/>
        <v>1</v>
      </c>
      <c r="R31" s="69">
        <f t="shared" si="147"/>
        <v>5.98</v>
      </c>
      <c r="S31" s="76">
        <f t="shared" si="124"/>
        <v>-0.15677966101694918</v>
      </c>
      <c r="T31" s="50">
        <f t="shared" si="124"/>
        <v>35.073068893511142</v>
      </c>
      <c r="U31" s="50">
        <f t="shared" si="124"/>
        <v>6.1188165760587268</v>
      </c>
      <c r="V31" s="76">
        <f t="shared" si="147"/>
        <v>16.065000000000001</v>
      </c>
      <c r="W31" s="76" t="str">
        <f t="shared" si="147"/>
        <v>NA</v>
      </c>
      <c r="X31" s="69" t="str">
        <f t="shared" si="147"/>
        <v>NA</v>
      </c>
      <c r="Y31" s="69" t="str">
        <f t="shared" si="147"/>
        <v>NA</v>
      </c>
      <c r="Z31" s="69" t="str">
        <f t="shared" si="147"/>
        <v>NA</v>
      </c>
      <c r="AA31" s="69" t="str">
        <f t="shared" si="147"/>
        <v>NA</v>
      </c>
      <c r="AB31" s="76">
        <f t="shared" si="147"/>
        <v>2.6658455151697607E-2</v>
      </c>
      <c r="AC31" s="69">
        <f t="shared" si="147"/>
        <v>32.944224468737772</v>
      </c>
      <c r="AD31" s="69">
        <f t="shared" si="147"/>
        <v>4.5760429500734929</v>
      </c>
      <c r="AE31" s="69">
        <f t="shared" si="147"/>
        <v>0</v>
      </c>
      <c r="AF31" s="69">
        <f t="shared" si="147"/>
        <v>6.7360152534364559</v>
      </c>
      <c r="AG31" s="69">
        <f t="shared" si="147"/>
        <v>2.6248315818313595</v>
      </c>
      <c r="AH31" s="69">
        <f t="shared" si="147"/>
        <v>0</v>
      </c>
      <c r="AI31" s="69">
        <f t="shared" si="147"/>
        <v>0</v>
      </c>
      <c r="AJ31" s="69">
        <f t="shared" si="147"/>
        <v>0</v>
      </c>
      <c r="AK31" s="69">
        <f t="shared" si="147"/>
        <v>0</v>
      </c>
      <c r="AL31" s="69">
        <f t="shared" si="147"/>
        <v>0</v>
      </c>
      <c r="AM31" s="63">
        <f t="shared" si="125"/>
        <v>169.94188214224798</v>
      </c>
      <c r="AN31" s="66">
        <f t="shared" si="125"/>
        <v>0</v>
      </c>
      <c r="AO31" s="66">
        <f t="shared" si="125"/>
        <v>99.708916952559548</v>
      </c>
      <c r="AP31" s="66">
        <f t="shared" si="125"/>
        <v>0.29108304744044827</v>
      </c>
      <c r="AQ31" s="50">
        <f t="shared" si="125"/>
        <v>8.5148333432400192E-2</v>
      </c>
      <c r="AR31" s="50">
        <f t="shared" si="125"/>
        <v>0</v>
      </c>
      <c r="AS31" s="50">
        <f t="shared" si="125"/>
        <v>8.482455421298303E-2</v>
      </c>
      <c r="AT31" s="50">
        <f t="shared" si="125"/>
        <v>3.2377921941715654E-4</v>
      </c>
      <c r="AU31" s="76">
        <f t="shared" si="147"/>
        <v>35.140506099986958</v>
      </c>
      <c r="AV31" s="69">
        <f t="shared" si="147"/>
        <v>9.5500026784142467</v>
      </c>
      <c r="AW31" s="69">
        <f t="shared" si="147"/>
        <v>0</v>
      </c>
      <c r="AX31" s="69">
        <f t="shared" si="147"/>
        <v>7.185082936998886</v>
      </c>
      <c r="AY31" s="69">
        <f t="shared" si="147"/>
        <v>3.9727180697988143</v>
      </c>
      <c r="AZ31" s="69">
        <f t="shared" si="147"/>
        <v>0</v>
      </c>
      <c r="BA31" s="69">
        <f t="shared" si="147"/>
        <v>0</v>
      </c>
      <c r="BB31" s="69">
        <f t="shared" si="147"/>
        <v>0</v>
      </c>
      <c r="BC31" s="69">
        <f t="shared" si="147"/>
        <v>0</v>
      </c>
      <c r="BD31" s="69">
        <f t="shared" si="147"/>
        <v>0</v>
      </c>
      <c r="BE31" s="76">
        <f t="shared" si="147"/>
        <v>11.157801006797701</v>
      </c>
      <c r="BF31" s="69">
        <f t="shared" si="147"/>
        <v>11.157801006797701</v>
      </c>
      <c r="BG31" s="69">
        <f t="shared" si="147"/>
        <v>0</v>
      </c>
      <c r="BH31" s="69">
        <f t="shared" si="147"/>
        <v>55.848309785198907</v>
      </c>
      <c r="BI31" s="238" t="str">
        <f t="shared" si="126"/>
        <v>NA</v>
      </c>
      <c r="BJ31" s="50" t="str">
        <f t="shared" si="147"/>
        <v>NA</v>
      </c>
      <c r="BK31" s="69">
        <f t="shared" si="147"/>
        <v>0.34191563738619246</v>
      </c>
      <c r="BL31" s="69" t="str">
        <f t="shared" si="147"/>
        <v>NA</v>
      </c>
      <c r="BM31" s="76">
        <f t="shared" ref="BM31:BS31" si="148">IF(BM9="NA","NA",IF(BM20="NA","NA",AVERAGE(BM9,BM20)))</f>
        <v>0.65626115308182154</v>
      </c>
      <c r="BN31" s="69">
        <f t="shared" si="148"/>
        <v>0.34373884691817835</v>
      </c>
      <c r="BO31" s="69">
        <f t="shared" si="148"/>
        <v>0</v>
      </c>
      <c r="BP31" s="69">
        <f t="shared" si="148"/>
        <v>0</v>
      </c>
      <c r="BQ31" s="69">
        <f t="shared" si="148"/>
        <v>0</v>
      </c>
      <c r="BR31" s="69">
        <f t="shared" si="148"/>
        <v>1</v>
      </c>
      <c r="BS31" s="69">
        <f t="shared" si="148"/>
        <v>0</v>
      </c>
      <c r="BT31" s="76">
        <f t="shared" si="147"/>
        <v>4.4017335407060392</v>
      </c>
      <c r="BU31" s="69">
        <f t="shared" si="147"/>
        <v>1.1962425066901385</v>
      </c>
      <c r="BV31" s="69">
        <f t="shared" si="147"/>
        <v>0</v>
      </c>
      <c r="BW31" s="69">
        <f t="shared" si="147"/>
        <v>0.90001038876769035</v>
      </c>
      <c r="BX31" s="69">
        <f t="shared" si="147"/>
        <v>0.49762648055910863</v>
      </c>
      <c r="BY31" s="69">
        <f t="shared" si="147"/>
        <v>0</v>
      </c>
      <c r="BZ31" s="69">
        <f t="shared" si="147"/>
        <v>0</v>
      </c>
      <c r="CA31" s="69">
        <f t="shared" ref="CA31:DZ31" si="149">IF(CA9="NA","NA",IF(CA20="NA","NA",AVERAGE(CA9,CA20)))</f>
        <v>0</v>
      </c>
      <c r="CB31" s="69">
        <f t="shared" si="149"/>
        <v>0</v>
      </c>
      <c r="CC31" s="69">
        <f t="shared" si="149"/>
        <v>0</v>
      </c>
      <c r="CD31" s="69">
        <f t="shared" si="149"/>
        <v>1.3976368693267989</v>
      </c>
      <c r="CE31" s="69">
        <f t="shared" si="149"/>
        <v>1.3976368693267989</v>
      </c>
      <c r="CF31" s="69">
        <f t="shared" si="149"/>
        <v>0</v>
      </c>
      <c r="CG31" s="69">
        <f t="shared" ref="CG31" si="150">IF(CG9="NA","NA",IF(CG20="NA","NA",AVERAGE(CG9,CG20)))</f>
        <v>6.995612916722977</v>
      </c>
      <c r="CH31" s="76">
        <f t="shared" si="149"/>
        <v>2.8960678794410186</v>
      </c>
      <c r="CI31" s="50">
        <f t="shared" si="149"/>
        <v>1.2684028194750998</v>
      </c>
      <c r="CJ31" s="50">
        <f t="shared" si="149"/>
        <v>0</v>
      </c>
      <c r="CK31" s="50">
        <f t="shared" si="149"/>
        <v>0.34425581374181302</v>
      </c>
      <c r="CL31" s="50">
        <f t="shared" si="149"/>
        <v>0.12349850926034028</v>
      </c>
      <c r="CM31" s="50">
        <f t="shared" si="149"/>
        <v>0</v>
      </c>
      <c r="CN31" s="50">
        <f t="shared" si="149"/>
        <v>0</v>
      </c>
      <c r="CO31" s="50">
        <f t="shared" si="149"/>
        <v>0</v>
      </c>
      <c r="CP31" s="50">
        <f t="shared" si="149"/>
        <v>0</v>
      </c>
      <c r="CQ31" s="50">
        <f t="shared" si="149"/>
        <v>0</v>
      </c>
      <c r="CR31" s="76">
        <f t="shared" si="149"/>
        <v>0.46775432300215325</v>
      </c>
      <c r="CS31" s="50">
        <f t="shared" si="149"/>
        <v>0.46775432300215325</v>
      </c>
      <c r="CT31" s="50">
        <f t="shared" si="149"/>
        <v>0</v>
      </c>
      <c r="CU31" s="76">
        <f t="shared" si="149"/>
        <v>1.5056656612650205</v>
      </c>
      <c r="CV31" s="50">
        <f t="shared" si="149"/>
        <v>-7.2160312784961267E-2</v>
      </c>
      <c r="CW31" s="50">
        <f t="shared" si="149"/>
        <v>0</v>
      </c>
      <c r="CX31" s="50">
        <f t="shared" si="149"/>
        <v>0.55575457502587733</v>
      </c>
      <c r="CY31" s="50">
        <f t="shared" si="149"/>
        <v>0.37412797129876829</v>
      </c>
      <c r="CZ31" s="50">
        <f t="shared" si="149"/>
        <v>0</v>
      </c>
      <c r="DA31" s="50">
        <f t="shared" si="149"/>
        <v>0</v>
      </c>
      <c r="DB31" s="50">
        <f t="shared" si="149"/>
        <v>0</v>
      </c>
      <c r="DC31" s="50">
        <f t="shared" si="149"/>
        <v>0</v>
      </c>
      <c r="DD31" s="50">
        <f t="shared" si="149"/>
        <v>0</v>
      </c>
      <c r="DE31" s="76">
        <f t="shared" si="149"/>
        <v>0.92988254632464573</v>
      </c>
      <c r="DF31" s="50">
        <f t="shared" si="149"/>
        <v>0.92988254632464573</v>
      </c>
      <c r="DG31" s="50">
        <f t="shared" si="149"/>
        <v>0</v>
      </c>
      <c r="DH31" s="159">
        <f t="shared" si="149"/>
        <v>7.3590497414641132E-2</v>
      </c>
      <c r="DI31" s="105">
        <f t="shared" si="149"/>
        <v>-3.5268874412529294E-3</v>
      </c>
      <c r="DJ31" s="105">
        <f t="shared" si="149"/>
        <v>0</v>
      </c>
      <c r="DK31" s="105">
        <f t="shared" si="149"/>
        <v>2.716290652617738E-2</v>
      </c>
      <c r="DL31" s="105">
        <f t="shared" si="149"/>
        <v>1.8285774998332005E-2</v>
      </c>
      <c r="DM31" s="105">
        <f t="shared" si="149"/>
        <v>0</v>
      </c>
      <c r="DN31" s="105">
        <f t="shared" si="149"/>
        <v>0</v>
      </c>
      <c r="DO31" s="105">
        <f t="shared" si="149"/>
        <v>0</v>
      </c>
      <c r="DP31" s="105">
        <f t="shared" si="149"/>
        <v>0</v>
      </c>
      <c r="DQ31" s="105">
        <f t="shared" si="149"/>
        <v>0</v>
      </c>
      <c r="DR31" s="159">
        <f t="shared" si="149"/>
        <v>4.5448681524509392E-2</v>
      </c>
      <c r="DS31" s="105">
        <f t="shared" si="149"/>
        <v>4.5448681524509392E-2</v>
      </c>
      <c r="DT31" s="105">
        <f t="shared" si="149"/>
        <v>0</v>
      </c>
      <c r="DU31" s="105">
        <f t="shared" si="149"/>
        <v>0.1155122914978976</v>
      </c>
      <c r="DV31" s="76">
        <f t="shared" si="149"/>
        <v>12.701874205882646</v>
      </c>
      <c r="DW31" s="50" t="str">
        <f t="shared" si="149"/>
        <v>NA</v>
      </c>
      <c r="DX31" s="84" t="str">
        <f t="shared" si="149"/>
        <v>NA</v>
      </c>
      <c r="DY31" s="84" t="str">
        <f t="shared" si="149"/>
        <v>NA</v>
      </c>
      <c r="DZ31" s="85" t="str">
        <f t="shared" si="149"/>
        <v>NA</v>
      </c>
    </row>
    <row r="32" spans="1:130" s="104" customFormat="1">
      <c r="A32" s="62"/>
      <c r="B32" s="62"/>
      <c r="C32" s="78">
        <f t="shared" si="122"/>
        <v>20.965277777781012</v>
      </c>
      <c r="D32" s="78">
        <f t="shared" si="130"/>
        <v>3.6944444444416149</v>
      </c>
      <c r="E32" s="76">
        <f t="shared" ref="E32:BZ32" si="151">IF(E10="NA","NA",IF(E21="NA","NA",AVERAGE(E10,E21)))</f>
        <v>0.6</v>
      </c>
      <c r="F32" s="69">
        <f t="shared" si="151"/>
        <v>0.25</v>
      </c>
      <c r="G32" s="69">
        <f t="shared" si="151"/>
        <v>7.5550891920261071E-2</v>
      </c>
      <c r="H32" s="76">
        <f t="shared" si="151"/>
        <v>7.9416666666656965</v>
      </c>
      <c r="I32" s="69">
        <f t="shared" si="151"/>
        <v>163.33944306302214</v>
      </c>
      <c r="J32" s="69">
        <f t="shared" si="151"/>
        <v>103.2148508229611</v>
      </c>
      <c r="K32" s="69">
        <f t="shared" si="151"/>
        <v>20.567401015283373</v>
      </c>
      <c r="L32" s="69">
        <f t="shared" si="151"/>
        <v>12.996623398485671</v>
      </c>
      <c r="M32" s="76">
        <f t="shared" si="151"/>
        <v>5.0050000000000008</v>
      </c>
      <c r="N32" s="69">
        <f t="shared" si="151"/>
        <v>31</v>
      </c>
      <c r="O32" s="69">
        <f t="shared" si="151"/>
        <v>2</v>
      </c>
      <c r="P32" s="69">
        <f t="shared" si="151"/>
        <v>0</v>
      </c>
      <c r="Q32" s="69">
        <f t="shared" si="151"/>
        <v>1</v>
      </c>
      <c r="R32" s="69">
        <f t="shared" si="151"/>
        <v>5.8049999999999997</v>
      </c>
      <c r="S32" s="76">
        <f t="shared" si="124"/>
        <v>-0.16304347826086957</v>
      </c>
      <c r="T32" s="50">
        <f t="shared" si="124"/>
        <v>27.969924812051495</v>
      </c>
      <c r="U32" s="50">
        <f t="shared" si="124"/>
        <v>5.6496407691083608</v>
      </c>
      <c r="V32" s="76">
        <f t="shared" si="151"/>
        <v>17.324999999999999</v>
      </c>
      <c r="W32" s="76">
        <f t="shared" si="151"/>
        <v>83.099606394796524</v>
      </c>
      <c r="X32" s="69">
        <f t="shared" si="151"/>
        <v>51.372308570146856</v>
      </c>
      <c r="Y32" s="69">
        <f t="shared" si="151"/>
        <v>132.54618401020764</v>
      </c>
      <c r="Z32" s="69">
        <f t="shared" si="151"/>
        <v>64.095521974786237</v>
      </c>
      <c r="AA32" s="69">
        <f t="shared" si="151"/>
        <v>68.450662035421388</v>
      </c>
      <c r="AB32" s="76">
        <f t="shared" si="151"/>
        <v>0</v>
      </c>
      <c r="AC32" s="69">
        <f t="shared" si="151"/>
        <v>32.86386837618813</v>
      </c>
      <c r="AD32" s="69">
        <f t="shared" si="151"/>
        <v>4.8087734905260913</v>
      </c>
      <c r="AE32" s="69">
        <f t="shared" si="151"/>
        <v>0</v>
      </c>
      <c r="AF32" s="69">
        <f t="shared" si="151"/>
        <v>6.5037588531358566</v>
      </c>
      <c r="AG32" s="69">
        <f t="shared" si="151"/>
        <v>1.5328285555918317</v>
      </c>
      <c r="AH32" s="69">
        <f t="shared" si="151"/>
        <v>0</v>
      </c>
      <c r="AI32" s="69">
        <f t="shared" si="151"/>
        <v>0</v>
      </c>
      <c r="AJ32" s="69">
        <f t="shared" si="151"/>
        <v>0</v>
      </c>
      <c r="AK32" s="69">
        <f t="shared" si="151"/>
        <v>0</v>
      </c>
      <c r="AL32" s="69">
        <f t="shared" si="151"/>
        <v>0</v>
      </c>
      <c r="AM32" s="63">
        <f t="shared" si="125"/>
        <v>169.94188214224801</v>
      </c>
      <c r="AN32" s="66">
        <f t="shared" si="125"/>
        <v>0</v>
      </c>
      <c r="AO32" s="66">
        <f t="shared" si="125"/>
        <v>99.390688166350003</v>
      </c>
      <c r="AP32" s="66">
        <f t="shared" si="125"/>
        <v>0.60931183364999852</v>
      </c>
      <c r="AQ32" s="50">
        <f t="shared" si="125"/>
        <v>7.6665510740851178E-2</v>
      </c>
      <c r="AR32" s="50">
        <f t="shared" si="125"/>
        <v>0</v>
      </c>
      <c r="AS32" s="50">
        <f t="shared" si="125"/>
        <v>7.5967223848786153E-2</v>
      </c>
      <c r="AT32" s="50">
        <f t="shared" si="125"/>
        <v>6.9828689206501658E-4</v>
      </c>
      <c r="AU32" s="76">
        <f t="shared" si="151"/>
        <v>35.05479293460067</v>
      </c>
      <c r="AV32" s="69">
        <f t="shared" si="151"/>
        <v>10.03570119761967</v>
      </c>
      <c r="AW32" s="69">
        <f t="shared" si="151"/>
        <v>0</v>
      </c>
      <c r="AX32" s="69">
        <f t="shared" si="151"/>
        <v>6.9373427766782463</v>
      </c>
      <c r="AY32" s="69">
        <f t="shared" si="151"/>
        <v>2.3199567327876376</v>
      </c>
      <c r="AZ32" s="69">
        <f t="shared" si="151"/>
        <v>0</v>
      </c>
      <c r="BA32" s="69">
        <f t="shared" si="151"/>
        <v>0</v>
      </c>
      <c r="BB32" s="69">
        <f t="shared" si="151"/>
        <v>0</v>
      </c>
      <c r="BC32" s="69">
        <f t="shared" si="151"/>
        <v>0</v>
      </c>
      <c r="BD32" s="69">
        <f t="shared" si="151"/>
        <v>0</v>
      </c>
      <c r="BE32" s="76">
        <f t="shared" si="151"/>
        <v>9.2572995094658843</v>
      </c>
      <c r="BF32" s="69">
        <f t="shared" si="151"/>
        <v>9.2572995094658843</v>
      </c>
      <c r="BG32" s="69">
        <f t="shared" si="151"/>
        <v>0</v>
      </c>
      <c r="BH32" s="69">
        <f t="shared" si="151"/>
        <v>54.347793641686224</v>
      </c>
      <c r="BI32" s="238">
        <f t="shared" si="126"/>
        <v>30.793259052814513</v>
      </c>
      <c r="BJ32" s="50">
        <f t="shared" si="151"/>
        <v>78.198390368521416</v>
      </c>
      <c r="BK32" s="69">
        <f t="shared" si="151"/>
        <v>0.33272914748899274</v>
      </c>
      <c r="BL32" s="69">
        <f t="shared" si="151"/>
        <v>9.7477283331000244</v>
      </c>
      <c r="BM32" s="329">
        <f t="shared" ref="BM32:BS32" si="152">IF(BM10="NA","NA",IF(BM21="NA","NA",AVERAGE(BM10,BM21)))</f>
        <v>0.76464406227945481</v>
      </c>
      <c r="BN32" s="330">
        <f t="shared" si="152"/>
        <v>0.23535593772054514</v>
      </c>
      <c r="BO32" s="330">
        <f t="shared" si="152"/>
        <v>0</v>
      </c>
      <c r="BP32" s="330">
        <f t="shared" si="152"/>
        <v>0</v>
      </c>
      <c r="BQ32" s="330">
        <f t="shared" si="152"/>
        <v>0</v>
      </c>
      <c r="BR32" s="330">
        <f t="shared" si="152"/>
        <v>1</v>
      </c>
      <c r="BS32" s="330">
        <f t="shared" si="152"/>
        <v>0</v>
      </c>
      <c r="BT32" s="76">
        <f t="shared" si="151"/>
        <v>3.9535480753335444</v>
      </c>
      <c r="BU32" s="69">
        <f t="shared" si="151"/>
        <v>1.1318459997324779</v>
      </c>
      <c r="BV32" s="69">
        <f t="shared" si="151"/>
        <v>0</v>
      </c>
      <c r="BW32" s="69">
        <f t="shared" si="151"/>
        <v>0.78240708007720272</v>
      </c>
      <c r="BX32" s="69">
        <f t="shared" si="151"/>
        <v>0.26164925557755364</v>
      </c>
      <c r="BY32" s="69">
        <f t="shared" si="151"/>
        <v>0</v>
      </c>
      <c r="BZ32" s="69">
        <f t="shared" si="151"/>
        <v>0</v>
      </c>
      <c r="CA32" s="69">
        <f t="shared" ref="CA32:DZ32" si="153">IF(CA10="NA","NA",IF(CA21="NA","NA",AVERAGE(CA10,CA21)))</f>
        <v>0</v>
      </c>
      <c r="CB32" s="69">
        <f t="shared" si="153"/>
        <v>0</v>
      </c>
      <c r="CC32" s="69">
        <f t="shared" si="153"/>
        <v>0</v>
      </c>
      <c r="CD32" s="69">
        <f t="shared" si="153"/>
        <v>1.0440563356547563</v>
      </c>
      <c r="CE32" s="69">
        <f t="shared" si="153"/>
        <v>1.0440563356547563</v>
      </c>
      <c r="CF32" s="69">
        <f t="shared" si="153"/>
        <v>0</v>
      </c>
      <c r="CG32" s="69">
        <f t="shared" ref="CG32" si="154">IF(CG10="NA","NA",IF(CG21="NA","NA",AVERAGE(CG10,CG21)))</f>
        <v>6.1294504107207786</v>
      </c>
      <c r="CH32" s="76">
        <f t="shared" si="153"/>
        <v>2.607549838823279</v>
      </c>
      <c r="CI32" s="50">
        <f t="shared" si="153"/>
        <v>1.1420393806942357</v>
      </c>
      <c r="CJ32" s="50">
        <f t="shared" si="153"/>
        <v>0</v>
      </c>
      <c r="CK32" s="50">
        <f t="shared" si="153"/>
        <v>0.30995965184687002</v>
      </c>
      <c r="CL32" s="50">
        <f t="shared" si="153"/>
        <v>0.11119508634544557</v>
      </c>
      <c r="CM32" s="50">
        <f t="shared" si="153"/>
        <v>0</v>
      </c>
      <c r="CN32" s="50">
        <f t="shared" si="153"/>
        <v>0</v>
      </c>
      <c r="CO32" s="50">
        <f t="shared" si="153"/>
        <v>0</v>
      </c>
      <c r="CP32" s="50">
        <f t="shared" si="153"/>
        <v>0</v>
      </c>
      <c r="CQ32" s="50">
        <f t="shared" si="153"/>
        <v>0</v>
      </c>
      <c r="CR32" s="76">
        <f t="shared" si="153"/>
        <v>0.42115473819231558</v>
      </c>
      <c r="CS32" s="50">
        <f t="shared" si="153"/>
        <v>0.42115473819231558</v>
      </c>
      <c r="CT32" s="50">
        <f t="shared" si="153"/>
        <v>0</v>
      </c>
      <c r="CU32" s="76">
        <f t="shared" si="153"/>
        <v>1.3459982365102652</v>
      </c>
      <c r="CV32" s="50">
        <f t="shared" si="153"/>
        <v>-1.0193380961757814E-2</v>
      </c>
      <c r="CW32" s="50">
        <f t="shared" si="153"/>
        <v>0</v>
      </c>
      <c r="CX32" s="50">
        <f t="shared" si="153"/>
        <v>0.4724474282303327</v>
      </c>
      <c r="CY32" s="50">
        <f t="shared" si="153"/>
        <v>0.15045416923210805</v>
      </c>
      <c r="CZ32" s="50">
        <f t="shared" si="153"/>
        <v>0</v>
      </c>
      <c r="DA32" s="50">
        <f t="shared" si="153"/>
        <v>0</v>
      </c>
      <c r="DB32" s="50">
        <f t="shared" si="153"/>
        <v>0</v>
      </c>
      <c r="DC32" s="50">
        <f t="shared" si="153"/>
        <v>0</v>
      </c>
      <c r="DD32" s="50">
        <f t="shared" si="153"/>
        <v>0</v>
      </c>
      <c r="DE32" s="76">
        <f t="shared" si="153"/>
        <v>0.62290159746244078</v>
      </c>
      <c r="DF32" s="50">
        <f t="shared" si="153"/>
        <v>0.62290159746244078</v>
      </c>
      <c r="DG32" s="50">
        <f t="shared" si="153"/>
        <v>0</v>
      </c>
      <c r="DH32" s="159">
        <f t="shared" si="153"/>
        <v>7.3065742561931046E-2</v>
      </c>
      <c r="DI32" s="105">
        <f t="shared" si="153"/>
        <v>-5.5333426819586455E-4</v>
      </c>
      <c r="DJ32" s="105">
        <f t="shared" si="153"/>
        <v>0</v>
      </c>
      <c r="DK32" s="105">
        <f t="shared" si="153"/>
        <v>2.5646186769608524E-2</v>
      </c>
      <c r="DL32" s="105">
        <f t="shared" si="153"/>
        <v>8.1672065373541991E-3</v>
      </c>
      <c r="DM32" s="105">
        <f t="shared" si="153"/>
        <v>0</v>
      </c>
      <c r="DN32" s="105">
        <f t="shared" si="153"/>
        <v>0</v>
      </c>
      <c r="DO32" s="105">
        <f t="shared" si="153"/>
        <v>0</v>
      </c>
      <c r="DP32" s="105">
        <f t="shared" si="153"/>
        <v>0</v>
      </c>
      <c r="DQ32" s="105">
        <f t="shared" si="153"/>
        <v>0</v>
      </c>
      <c r="DR32" s="159">
        <f t="shared" si="153"/>
        <v>3.3813393306962716E-2</v>
      </c>
      <c r="DS32" s="105">
        <f t="shared" si="153"/>
        <v>3.3813393306962716E-2</v>
      </c>
      <c r="DT32" s="105">
        <f t="shared" si="153"/>
        <v>0</v>
      </c>
      <c r="DU32" s="105">
        <f t="shared" si="153"/>
        <v>0.10632580160069789</v>
      </c>
      <c r="DV32" s="76">
        <f t="shared" si="153"/>
        <v>14.181316007398149</v>
      </c>
      <c r="DW32" s="50">
        <f t="shared" si="153"/>
        <v>9.3721360595706216</v>
      </c>
      <c r="DX32" s="84">
        <f t="shared" si="153"/>
        <v>5.7938693876148903</v>
      </c>
      <c r="DY32" s="84">
        <f t="shared" si="153"/>
        <v>0.26214541982866135</v>
      </c>
      <c r="DZ32" s="85">
        <f t="shared" si="153"/>
        <v>0.50227793616382754</v>
      </c>
    </row>
    <row r="33" spans="1:130" s="104" customFormat="1">
      <c r="A33" s="62"/>
      <c r="B33" s="62"/>
      <c r="C33" s="78">
        <f t="shared" si="122"/>
        <v>24.274305555554747</v>
      </c>
      <c r="D33" s="78">
        <f t="shared" si="130"/>
        <v>3.3090277777773736</v>
      </c>
      <c r="E33" s="76">
        <f t="shared" ref="E33:BZ33" si="155">IF(E11="NA","NA",IF(E22="NA","NA",AVERAGE(E11,E22)))</f>
        <v>0.6</v>
      </c>
      <c r="F33" s="69">
        <f t="shared" si="155"/>
        <v>0.25</v>
      </c>
      <c r="G33" s="69">
        <f t="shared" si="155"/>
        <v>6.8311256936841827E-2</v>
      </c>
      <c r="H33" s="76">
        <f t="shared" si="155"/>
        <v>8.7833333333343013</v>
      </c>
      <c r="I33" s="69">
        <f t="shared" si="155"/>
        <v>163.33944306302214</v>
      </c>
      <c r="J33" s="69">
        <f t="shared" si="155"/>
        <v>103.2148508229611</v>
      </c>
      <c r="K33" s="69">
        <f t="shared" si="155"/>
        <v>18.59653777166459</v>
      </c>
      <c r="L33" s="69">
        <f t="shared" si="155"/>
        <v>11.751226990441825</v>
      </c>
      <c r="M33" s="76">
        <f t="shared" si="155"/>
        <v>5.0049999999999999</v>
      </c>
      <c r="N33" s="69">
        <f t="shared" si="155"/>
        <v>35</v>
      </c>
      <c r="O33" s="69">
        <f t="shared" si="155"/>
        <v>2</v>
      </c>
      <c r="P33" s="69">
        <f t="shared" si="155"/>
        <v>0</v>
      </c>
      <c r="Q33" s="69">
        <f t="shared" si="155"/>
        <v>1</v>
      </c>
      <c r="R33" s="69">
        <f t="shared" si="155"/>
        <v>5.8650000000000002</v>
      </c>
      <c r="S33" s="76">
        <f t="shared" si="124"/>
        <v>-0.13780046293548576</v>
      </c>
      <c r="T33" s="50">
        <f t="shared" si="124"/>
        <v>35.257082896127372</v>
      </c>
      <c r="U33" s="50">
        <f t="shared" si="124"/>
        <v>5.4404665423135947</v>
      </c>
      <c r="V33" s="76">
        <f t="shared" si="155"/>
        <v>16.895</v>
      </c>
      <c r="W33" s="76" t="str">
        <f t="shared" si="155"/>
        <v>NA</v>
      </c>
      <c r="X33" s="69" t="str">
        <f t="shared" si="155"/>
        <v>NA</v>
      </c>
      <c r="Y33" s="69" t="str">
        <f t="shared" si="155"/>
        <v>NA</v>
      </c>
      <c r="Z33" s="69" t="str">
        <f t="shared" si="155"/>
        <v>NA</v>
      </c>
      <c r="AA33" s="69" t="str">
        <f t="shared" si="155"/>
        <v>NA</v>
      </c>
      <c r="AB33" s="76">
        <f t="shared" si="155"/>
        <v>0</v>
      </c>
      <c r="AC33" s="69">
        <f t="shared" si="155"/>
        <v>32.610191615044428</v>
      </c>
      <c r="AD33" s="69">
        <f t="shared" si="155"/>
        <v>8.6939083633180587</v>
      </c>
      <c r="AE33" s="69">
        <f t="shared" si="155"/>
        <v>1.0562039666512331</v>
      </c>
      <c r="AF33" s="69">
        <f t="shared" si="155"/>
        <v>10.405611245723851</v>
      </c>
      <c r="AG33" s="69">
        <f t="shared" si="155"/>
        <v>2.8361187760162467</v>
      </c>
      <c r="AH33" s="69">
        <f t="shared" si="155"/>
        <v>0.18266396905293786</v>
      </c>
      <c r="AI33" s="69">
        <f t="shared" si="155"/>
        <v>0</v>
      </c>
      <c r="AJ33" s="69">
        <f t="shared" si="155"/>
        <v>0</v>
      </c>
      <c r="AK33" s="69">
        <f t="shared" si="155"/>
        <v>0</v>
      </c>
      <c r="AL33" s="69">
        <f t="shared" si="155"/>
        <v>0</v>
      </c>
      <c r="AM33" s="63">
        <f t="shared" si="125"/>
        <v>358.76619563363465</v>
      </c>
      <c r="AN33" s="66">
        <f t="shared" si="125"/>
        <v>0</v>
      </c>
      <c r="AO33" s="66">
        <f t="shared" si="125"/>
        <v>99.372984938586626</v>
      </c>
      <c r="AP33" s="66">
        <f t="shared" si="125"/>
        <v>0.62701506141337549</v>
      </c>
      <c r="AQ33" s="50">
        <f t="shared" si="125"/>
        <v>0.18070070713968089</v>
      </c>
      <c r="AR33" s="50">
        <f t="shared" si="125"/>
        <v>0</v>
      </c>
      <c r="AS33" s="50">
        <f t="shared" si="125"/>
        <v>0.17934365972015276</v>
      </c>
      <c r="AT33" s="50">
        <f t="shared" si="125"/>
        <v>1.3570474195281537E-3</v>
      </c>
      <c r="AU33" s="76">
        <f t="shared" si="155"/>
        <v>34.784204389380726</v>
      </c>
      <c r="AV33" s="69">
        <f t="shared" si="155"/>
        <v>18.143808758228992</v>
      </c>
      <c r="AW33" s="69">
        <f t="shared" si="155"/>
        <v>0.73475058549650996</v>
      </c>
      <c r="AX33" s="69">
        <f t="shared" si="155"/>
        <v>11.099318662105439</v>
      </c>
      <c r="AY33" s="69">
        <f t="shared" si="155"/>
        <v>4.2925040934299954</v>
      </c>
      <c r="AZ33" s="69">
        <f t="shared" si="155"/>
        <v>0.33211630736897796</v>
      </c>
      <c r="BA33" s="69">
        <f t="shared" si="155"/>
        <v>0</v>
      </c>
      <c r="BB33" s="69">
        <f t="shared" si="155"/>
        <v>0</v>
      </c>
      <c r="BC33" s="69">
        <f t="shared" si="155"/>
        <v>0</v>
      </c>
      <c r="BD33" s="69">
        <f t="shared" si="155"/>
        <v>0</v>
      </c>
      <c r="BE33" s="76">
        <f t="shared" si="155"/>
        <v>16.458689648400924</v>
      </c>
      <c r="BF33" s="69">
        <f t="shared" si="155"/>
        <v>16.458689648400924</v>
      </c>
      <c r="BG33" s="69">
        <f t="shared" si="155"/>
        <v>0</v>
      </c>
      <c r="BH33" s="69">
        <f t="shared" si="155"/>
        <v>69.386702796010638</v>
      </c>
      <c r="BI33" s="238" t="str">
        <f t="shared" si="126"/>
        <v>NA</v>
      </c>
      <c r="BJ33" s="50" t="str">
        <f t="shared" si="155"/>
        <v>NA</v>
      </c>
      <c r="BK33" s="69">
        <f t="shared" si="155"/>
        <v>0.42480065742136019</v>
      </c>
      <c r="BL33" s="69" t="str">
        <f t="shared" si="155"/>
        <v>NA</v>
      </c>
      <c r="BM33" s="329">
        <f t="shared" ref="BM33:BS33" si="156">IF(BM11="NA","NA",IF(BM22="NA","NA",AVERAGE(BM11,BM22)))</f>
        <v>0.67406080037663962</v>
      </c>
      <c r="BN33" s="330">
        <f t="shared" si="156"/>
        <v>0.26148493130510969</v>
      </c>
      <c r="BO33" s="330">
        <f t="shared" si="156"/>
        <v>2.0212296929251704E-2</v>
      </c>
      <c r="BP33" s="330">
        <f t="shared" si="156"/>
        <v>0</v>
      </c>
      <c r="BQ33" s="330">
        <f t="shared" si="156"/>
        <v>0</v>
      </c>
      <c r="BR33" s="330">
        <f t="shared" si="156"/>
        <v>1</v>
      </c>
      <c r="BS33" s="330">
        <f t="shared" si="156"/>
        <v>0</v>
      </c>
      <c r="BT33" s="76">
        <f t="shared" si="155"/>
        <v>4.379962777257651</v>
      </c>
      <c r="BU33" s="69">
        <f t="shared" si="155"/>
        <v>2.2846348908580487</v>
      </c>
      <c r="BV33" s="69">
        <f t="shared" si="155"/>
        <v>9.2518436788615932E-2</v>
      </c>
      <c r="BW33" s="69">
        <f t="shared" si="155"/>
        <v>1.397605707715375</v>
      </c>
      <c r="BX33" s="69">
        <f t="shared" si="155"/>
        <v>0.54050418805006895</v>
      </c>
      <c r="BY33" s="69">
        <f t="shared" si="155"/>
        <v>4.1819472071652139E-2</v>
      </c>
      <c r="BZ33" s="69">
        <f t="shared" si="155"/>
        <v>0</v>
      </c>
      <c r="CA33" s="69">
        <f t="shared" ref="CA33:DZ33" si="157">IF(CA11="NA","NA",IF(CA22="NA","NA",AVERAGE(CA11,CA22)))</f>
        <v>0</v>
      </c>
      <c r="CB33" s="69">
        <f t="shared" si="157"/>
        <v>0</v>
      </c>
      <c r="CC33" s="69">
        <f t="shared" si="157"/>
        <v>0</v>
      </c>
      <c r="CD33" s="69">
        <f t="shared" si="157"/>
        <v>2.0724478046257122</v>
      </c>
      <c r="CE33" s="69">
        <f t="shared" si="157"/>
        <v>2.0724478046257122</v>
      </c>
      <c r="CF33" s="69">
        <f t="shared" si="157"/>
        <v>0</v>
      </c>
      <c r="CG33" s="69">
        <f t="shared" ref="CG33" si="158">IF(CG11="NA","NA",IF(CG22="NA","NA",AVERAGE(CG11,CG22)))</f>
        <v>8.7370454727414106</v>
      </c>
      <c r="CH33" s="76">
        <f t="shared" si="157"/>
        <v>2.9112623593978837</v>
      </c>
      <c r="CI33" s="50">
        <f t="shared" si="157"/>
        <v>1.2750576086651466</v>
      </c>
      <c r="CJ33" s="50">
        <f t="shared" si="157"/>
        <v>0</v>
      </c>
      <c r="CK33" s="50">
        <f t="shared" si="157"/>
        <v>0.34606198275430999</v>
      </c>
      <c r="CL33" s="50">
        <f t="shared" si="157"/>
        <v>0.1241464552691269</v>
      </c>
      <c r="CM33" s="50">
        <f t="shared" si="157"/>
        <v>0</v>
      </c>
      <c r="CN33" s="50">
        <f t="shared" si="157"/>
        <v>0</v>
      </c>
      <c r="CO33" s="50">
        <f t="shared" si="157"/>
        <v>0</v>
      </c>
      <c r="CP33" s="50">
        <f t="shared" si="157"/>
        <v>0</v>
      </c>
      <c r="CQ33" s="50">
        <f t="shared" si="157"/>
        <v>0</v>
      </c>
      <c r="CR33" s="76">
        <f t="shared" si="157"/>
        <v>0.47020843802343687</v>
      </c>
      <c r="CS33" s="50">
        <f t="shared" si="157"/>
        <v>0.47020843802343687</v>
      </c>
      <c r="CT33" s="50">
        <f t="shared" si="157"/>
        <v>0</v>
      </c>
      <c r="CU33" s="76">
        <f t="shared" si="157"/>
        <v>1.4687004178597671</v>
      </c>
      <c r="CV33" s="50">
        <f t="shared" si="157"/>
        <v>1.0095772821929021</v>
      </c>
      <c r="CW33" s="50">
        <f t="shared" si="157"/>
        <v>9.2518436788615932E-2</v>
      </c>
      <c r="CX33" s="50">
        <f t="shared" si="157"/>
        <v>1.0515437249610651</v>
      </c>
      <c r="CY33" s="50">
        <f t="shared" si="157"/>
        <v>0.41635773278094207</v>
      </c>
      <c r="CZ33" s="50">
        <f t="shared" si="157"/>
        <v>4.1819472071652139E-2</v>
      </c>
      <c r="DA33" s="50">
        <f t="shared" si="157"/>
        <v>0</v>
      </c>
      <c r="DB33" s="50">
        <f t="shared" si="157"/>
        <v>0</v>
      </c>
      <c r="DC33" s="50">
        <f t="shared" si="157"/>
        <v>0</v>
      </c>
      <c r="DD33" s="50">
        <f t="shared" si="157"/>
        <v>0</v>
      </c>
      <c r="DE33" s="76">
        <f t="shared" si="157"/>
        <v>1.6022393666022752</v>
      </c>
      <c r="DF33" s="50">
        <f t="shared" si="157"/>
        <v>1.6022393666022752</v>
      </c>
      <c r="DG33" s="50">
        <f t="shared" si="157"/>
        <v>0</v>
      </c>
      <c r="DH33" s="159">
        <f t="shared" si="157"/>
        <v>7.1409139967078678E-2</v>
      </c>
      <c r="DI33" s="105">
        <f t="shared" si="157"/>
        <v>4.9086283747894241E-2</v>
      </c>
      <c r="DJ33" s="105">
        <f t="shared" si="157"/>
        <v>4.4983047065552742E-3</v>
      </c>
      <c r="DK33" s="105">
        <f t="shared" si="157"/>
        <v>5.112671864470103E-2</v>
      </c>
      <c r="DL33" s="105">
        <f t="shared" si="157"/>
        <v>2.0243575377924317E-2</v>
      </c>
      <c r="DM33" s="105">
        <f t="shared" si="157"/>
        <v>2.033289088911829E-3</v>
      </c>
      <c r="DN33" s="105">
        <f t="shared" si="157"/>
        <v>0</v>
      </c>
      <c r="DO33" s="105">
        <f t="shared" si="157"/>
        <v>0</v>
      </c>
      <c r="DP33" s="105">
        <f t="shared" si="157"/>
        <v>0</v>
      </c>
      <c r="DQ33" s="105">
        <f t="shared" si="157"/>
        <v>0</v>
      </c>
      <c r="DR33" s="159">
        <f t="shared" si="157"/>
        <v>7.7901887818092444E-2</v>
      </c>
      <c r="DS33" s="105">
        <f t="shared" si="157"/>
        <v>7.7901887818092444E-2</v>
      </c>
      <c r="DT33" s="105">
        <f t="shared" si="157"/>
        <v>0</v>
      </c>
      <c r="DU33" s="105">
        <f t="shared" si="157"/>
        <v>0.19839731153306539</v>
      </c>
      <c r="DV33" s="76">
        <f t="shared" si="157"/>
        <v>12.82239688852869</v>
      </c>
      <c r="DW33" s="50" t="str">
        <f t="shared" si="157"/>
        <v>NA</v>
      </c>
      <c r="DX33" s="84" t="str">
        <f t="shared" si="157"/>
        <v>NA</v>
      </c>
      <c r="DY33" s="84" t="str">
        <f t="shared" si="157"/>
        <v>NA</v>
      </c>
      <c r="DZ33" s="85" t="str">
        <f t="shared" si="157"/>
        <v>NA</v>
      </c>
    </row>
    <row r="34" spans="1:130" s="104" customFormat="1">
      <c r="A34" s="60"/>
      <c r="B34" s="60"/>
      <c r="C34" s="66">
        <f t="shared" si="122"/>
        <v>27.9375</v>
      </c>
      <c r="D34" s="78">
        <f t="shared" si="130"/>
        <v>3.6597222222226264</v>
      </c>
      <c r="E34" s="76">
        <f t="shared" ref="E34:BZ34" si="159">IF(E12="NA","NA",IF(E23="NA","NA",AVERAGE(E12,E23)))</f>
        <v>0.6</v>
      </c>
      <c r="F34" s="69">
        <f t="shared" si="159"/>
        <v>0.25</v>
      </c>
      <c r="G34" s="69">
        <f t="shared" si="159"/>
        <v>7.499999999994543E-2</v>
      </c>
      <c r="H34" s="76">
        <f t="shared" si="159"/>
        <v>8.0000000000058211</v>
      </c>
      <c r="I34" s="69">
        <f t="shared" si="159"/>
        <v>163.33944306302214</v>
      </c>
      <c r="J34" s="69">
        <f t="shared" si="159"/>
        <v>103.2148508229611</v>
      </c>
      <c r="K34" s="69">
        <f t="shared" si="159"/>
        <v>20.417430382862914</v>
      </c>
      <c r="L34" s="69">
        <f t="shared" si="159"/>
        <v>12.901856352860751</v>
      </c>
      <c r="M34" s="76">
        <f t="shared" si="159"/>
        <v>4.9949999999999992</v>
      </c>
      <c r="N34" s="69">
        <f t="shared" si="159"/>
        <v>35</v>
      </c>
      <c r="O34" s="69">
        <f t="shared" si="159"/>
        <v>2</v>
      </c>
      <c r="P34" s="69">
        <f t="shared" si="159"/>
        <v>0</v>
      </c>
      <c r="Q34" s="69">
        <f t="shared" si="159"/>
        <v>1</v>
      </c>
      <c r="R34" s="69">
        <f t="shared" si="159"/>
        <v>5.92</v>
      </c>
      <c r="S34" s="76">
        <f t="shared" si="124"/>
        <v>-0.148373404657383</v>
      </c>
      <c r="T34" s="50">
        <f t="shared" si="124"/>
        <v>31.878586570526185</v>
      </c>
      <c r="U34" s="50">
        <f t="shared" si="124"/>
        <v>6.5474455693349363</v>
      </c>
      <c r="V34" s="76">
        <f t="shared" si="159"/>
        <v>18.79</v>
      </c>
      <c r="W34" s="76">
        <f t="shared" si="159"/>
        <v>88.046877200567067</v>
      </c>
      <c r="X34" s="69">
        <f t="shared" si="159"/>
        <v>53.330757914231341</v>
      </c>
      <c r="Y34" s="69">
        <f t="shared" si="159"/>
        <v>142.904702054155</v>
      </c>
      <c r="Z34" s="69">
        <f t="shared" si="159"/>
        <v>49.319296358543411</v>
      </c>
      <c r="AA34" s="69">
        <f t="shared" si="159"/>
        <v>93.585405695611584</v>
      </c>
      <c r="AB34" s="76">
        <f t="shared" si="159"/>
        <v>0</v>
      </c>
      <c r="AC34" s="69">
        <f t="shared" si="159"/>
        <v>26.60096534356536</v>
      </c>
      <c r="AD34" s="69">
        <f t="shared" si="159"/>
        <v>9.2581550531713965</v>
      </c>
      <c r="AE34" s="69">
        <f t="shared" si="159"/>
        <v>0</v>
      </c>
      <c r="AF34" s="69">
        <f t="shared" si="159"/>
        <v>10.621188531666139</v>
      </c>
      <c r="AG34" s="69">
        <f t="shared" si="159"/>
        <v>2.9505523824085653</v>
      </c>
      <c r="AH34" s="69">
        <f t="shared" si="159"/>
        <v>0</v>
      </c>
      <c r="AI34" s="69">
        <f t="shared" si="159"/>
        <v>0</v>
      </c>
      <c r="AJ34" s="69">
        <f t="shared" si="159"/>
        <v>0</v>
      </c>
      <c r="AK34" s="69">
        <f t="shared" si="159"/>
        <v>0</v>
      </c>
      <c r="AL34" s="69">
        <f t="shared" si="159"/>
        <v>0</v>
      </c>
      <c r="AM34" s="63">
        <f t="shared" si="125"/>
        <v>344.60437212178067</v>
      </c>
      <c r="AN34" s="66">
        <f t="shared" si="125"/>
        <v>0</v>
      </c>
      <c r="AO34" s="66">
        <f t="shared" si="125"/>
        <v>99.926810419573542</v>
      </c>
      <c r="AP34" s="66">
        <f t="shared" si="125"/>
        <v>7.3189580426466991E-2</v>
      </c>
      <c r="AQ34" s="50">
        <f t="shared" si="125"/>
        <v>0.15693775836638649</v>
      </c>
      <c r="AR34" s="50">
        <f t="shared" si="125"/>
        <v>0</v>
      </c>
      <c r="AS34" s="50">
        <f t="shared" si="125"/>
        <v>0.15682457868819846</v>
      </c>
      <c r="AT34" s="50">
        <f t="shared" si="125"/>
        <v>1.1317967818803403E-4</v>
      </c>
      <c r="AU34" s="76">
        <f t="shared" si="159"/>
        <v>28.374363033136383</v>
      </c>
      <c r="AV34" s="69">
        <f t="shared" si="159"/>
        <v>19.321367067488133</v>
      </c>
      <c r="AW34" s="69">
        <f t="shared" si="159"/>
        <v>0</v>
      </c>
      <c r="AX34" s="69">
        <f t="shared" si="159"/>
        <v>11.329267767110547</v>
      </c>
      <c r="AY34" s="69">
        <f t="shared" si="159"/>
        <v>4.4657009031048549</v>
      </c>
      <c r="AZ34" s="69">
        <f t="shared" si="159"/>
        <v>0</v>
      </c>
      <c r="BA34" s="69">
        <f t="shared" si="159"/>
        <v>0</v>
      </c>
      <c r="BB34" s="69">
        <f t="shared" si="159"/>
        <v>0</v>
      </c>
      <c r="BC34" s="69">
        <f t="shared" si="159"/>
        <v>0</v>
      </c>
      <c r="BD34" s="69">
        <f t="shared" si="159"/>
        <v>0</v>
      </c>
      <c r="BE34" s="76">
        <f t="shared" si="159"/>
        <v>15.794968670215402</v>
      </c>
      <c r="BF34" s="69">
        <f t="shared" si="159"/>
        <v>15.794968670215402</v>
      </c>
      <c r="BG34" s="69">
        <f t="shared" si="159"/>
        <v>0</v>
      </c>
      <c r="BH34" s="69">
        <f t="shared" si="159"/>
        <v>63.490698770839913</v>
      </c>
      <c r="BI34" s="238">
        <f t="shared" si="126"/>
        <v>20.43474100886715</v>
      </c>
      <c r="BJ34" s="50">
        <f t="shared" si="159"/>
        <v>79.414003283315083</v>
      </c>
      <c r="BK34" s="69">
        <f t="shared" si="159"/>
        <v>0.38870402384280783</v>
      </c>
      <c r="BL34" s="116">
        <f t="shared" si="159"/>
        <v>-14.171402412296498</v>
      </c>
      <c r="BM34" s="329">
        <f t="shared" ref="BM34:BS34" si="160">IF(BM12="NA","NA",IF(BM23="NA","NA",AVERAGE(BM12,BM23)))</f>
        <v>0.71733801272590669</v>
      </c>
      <c r="BN34" s="330">
        <f t="shared" si="160"/>
        <v>0.28266198727409331</v>
      </c>
      <c r="BO34" s="330">
        <f t="shared" si="160"/>
        <v>0</v>
      </c>
      <c r="BP34" s="330">
        <f t="shared" si="160"/>
        <v>0</v>
      </c>
      <c r="BQ34" s="330">
        <f t="shared" si="160"/>
        <v>0</v>
      </c>
      <c r="BR34" s="330">
        <f t="shared" si="160"/>
        <v>1</v>
      </c>
      <c r="BS34" s="330">
        <f t="shared" si="160"/>
        <v>0</v>
      </c>
      <c r="BT34" s="76">
        <f t="shared" si="159"/>
        <v>3.2296360034370872</v>
      </c>
      <c r="BU34" s="69">
        <f t="shared" si="159"/>
        <v>2.1999257428552355</v>
      </c>
      <c r="BV34" s="69">
        <f t="shared" si="159"/>
        <v>0</v>
      </c>
      <c r="BW34" s="69">
        <f t="shared" si="159"/>
        <v>1.2898884011897727</v>
      </c>
      <c r="BX34" s="69">
        <f t="shared" si="159"/>
        <v>0.5083957323564432</v>
      </c>
      <c r="BY34" s="69">
        <f t="shared" si="159"/>
        <v>0</v>
      </c>
      <c r="BZ34" s="69">
        <f t="shared" si="159"/>
        <v>0</v>
      </c>
      <c r="CA34" s="69">
        <f t="shared" ref="CA34:DZ34" si="161">IF(CA12="NA","NA",IF(CA23="NA","NA",AVERAGE(CA12,CA23)))</f>
        <v>0</v>
      </c>
      <c r="CB34" s="69">
        <f t="shared" si="161"/>
        <v>0</v>
      </c>
      <c r="CC34" s="69">
        <f t="shared" si="161"/>
        <v>0</v>
      </c>
      <c r="CD34" s="69">
        <f t="shared" si="161"/>
        <v>1.7982841335462159</v>
      </c>
      <c r="CE34" s="69">
        <f t="shared" si="161"/>
        <v>1.7982841335462159</v>
      </c>
      <c r="CF34" s="69">
        <f t="shared" si="161"/>
        <v>0</v>
      </c>
      <c r="CG34" s="69">
        <f t="shared" ref="CG34" si="162">IF(CG12="NA","NA",IF(CG23="NA","NA",AVERAGE(CG12,CG23)))</f>
        <v>7.2278458798385374</v>
      </c>
      <c r="CH34" s="76">
        <f t="shared" si="161"/>
        <v>2.6322917703378188</v>
      </c>
      <c r="CI34" s="50">
        <f t="shared" si="161"/>
        <v>1.1528757067054751</v>
      </c>
      <c r="CJ34" s="50">
        <f t="shared" si="161"/>
        <v>0</v>
      </c>
      <c r="CK34" s="50">
        <f t="shared" si="161"/>
        <v>0.31290072716749617</v>
      </c>
      <c r="CL34" s="50">
        <f t="shared" si="161"/>
        <v>0.11225016923212738</v>
      </c>
      <c r="CM34" s="50">
        <f t="shared" si="161"/>
        <v>0</v>
      </c>
      <c r="CN34" s="50">
        <f t="shared" si="161"/>
        <v>0</v>
      </c>
      <c r="CO34" s="50">
        <f t="shared" si="161"/>
        <v>0</v>
      </c>
      <c r="CP34" s="50">
        <f t="shared" si="161"/>
        <v>0</v>
      </c>
      <c r="CQ34" s="50">
        <f t="shared" si="161"/>
        <v>0</v>
      </c>
      <c r="CR34" s="76">
        <f t="shared" si="161"/>
        <v>0.4251508963996235</v>
      </c>
      <c r="CS34" s="50">
        <f t="shared" si="161"/>
        <v>0.4251508963996235</v>
      </c>
      <c r="CT34" s="50">
        <f t="shared" si="161"/>
        <v>0</v>
      </c>
      <c r="CU34" s="76">
        <f t="shared" si="161"/>
        <v>0.59734423309926843</v>
      </c>
      <c r="CV34" s="50">
        <f t="shared" si="161"/>
        <v>1.0470500361497601</v>
      </c>
      <c r="CW34" s="50">
        <f t="shared" si="161"/>
        <v>0</v>
      </c>
      <c r="CX34" s="50">
        <f t="shared" si="161"/>
        <v>0.97698767402227649</v>
      </c>
      <c r="CY34" s="50">
        <f t="shared" si="161"/>
        <v>0.39614556312431581</v>
      </c>
      <c r="CZ34" s="50">
        <f t="shared" si="161"/>
        <v>0</v>
      </c>
      <c r="DA34" s="50">
        <f t="shared" si="161"/>
        <v>0</v>
      </c>
      <c r="DB34" s="50">
        <f t="shared" si="161"/>
        <v>0</v>
      </c>
      <c r="DC34" s="50">
        <f t="shared" si="161"/>
        <v>0</v>
      </c>
      <c r="DD34" s="50">
        <f t="shared" si="161"/>
        <v>0</v>
      </c>
      <c r="DE34" s="76">
        <f t="shared" si="161"/>
        <v>1.3731332371465923</v>
      </c>
      <c r="DF34" s="50">
        <f t="shared" si="161"/>
        <v>1.3731332371465923</v>
      </c>
      <c r="DG34" s="50">
        <f t="shared" si="161"/>
        <v>0</v>
      </c>
      <c r="DH34" s="159">
        <f t="shared" si="161"/>
        <v>3.2166681219553725E-2</v>
      </c>
      <c r="DI34" s="105">
        <f t="shared" si="161"/>
        <v>5.6295554743172459E-2</v>
      </c>
      <c r="DJ34" s="105">
        <f t="shared" si="161"/>
        <v>0</v>
      </c>
      <c r="DK34" s="105">
        <f t="shared" si="161"/>
        <v>5.2534517647152529E-2</v>
      </c>
      <c r="DL34" s="105">
        <f t="shared" si="161"/>
        <v>2.1303924344634302E-2</v>
      </c>
      <c r="DM34" s="105">
        <f t="shared" si="161"/>
        <v>0</v>
      </c>
      <c r="DN34" s="105">
        <f t="shared" si="161"/>
        <v>0</v>
      </c>
      <c r="DO34" s="105">
        <f t="shared" si="161"/>
        <v>0</v>
      </c>
      <c r="DP34" s="105">
        <f t="shared" si="161"/>
        <v>0</v>
      </c>
      <c r="DQ34" s="105">
        <f t="shared" si="161"/>
        <v>0</v>
      </c>
      <c r="DR34" s="159">
        <f t="shared" si="161"/>
        <v>7.3838441991786838E-2</v>
      </c>
      <c r="DS34" s="105">
        <f t="shared" si="161"/>
        <v>7.3838441991786838E-2</v>
      </c>
      <c r="DT34" s="105">
        <f t="shared" si="161"/>
        <v>0</v>
      </c>
      <c r="DU34" s="105">
        <f t="shared" si="161"/>
        <v>0.16230067795451303</v>
      </c>
      <c r="DV34" s="76">
        <f t="shared" si="161"/>
        <v>14.077910578165573</v>
      </c>
      <c r="DW34" s="50">
        <f t="shared" si="161"/>
        <v>10.024412346447537</v>
      </c>
      <c r="DX34" s="84">
        <f t="shared" si="161"/>
        <v>6.072040702280562</v>
      </c>
      <c r="DY34" s="84">
        <f t="shared" si="161"/>
        <v>0.21821781798126771</v>
      </c>
      <c r="DZ34" s="85">
        <f t="shared" si="161"/>
        <v>0.48330344432985972</v>
      </c>
    </row>
    <row r="35" spans="1:130" s="104" customFormat="1">
      <c r="A35" s="309"/>
      <c r="B35" s="135"/>
      <c r="C35" s="456">
        <f t="shared" si="122"/>
        <v>31.270833333335759</v>
      </c>
      <c r="D35" s="310">
        <f t="shared" si="130"/>
        <v>3.3333333333357587</v>
      </c>
      <c r="E35" s="312">
        <f t="shared" ref="E35:BZ35" si="163">IF(E13="NA","NA",IF(E24="NA","NA",AVERAGE(E13,E24)))</f>
        <v>0.6</v>
      </c>
      <c r="F35" s="311">
        <f t="shared" si="163"/>
        <v>0</v>
      </c>
      <c r="G35" s="311" t="str">
        <f t="shared" si="163"/>
        <v>NA</v>
      </c>
      <c r="H35" s="312" t="str">
        <f t="shared" si="163"/>
        <v>NA</v>
      </c>
      <c r="I35" s="311" t="str">
        <f t="shared" si="163"/>
        <v>NA</v>
      </c>
      <c r="J35" s="311" t="str">
        <f t="shared" si="163"/>
        <v>NA</v>
      </c>
      <c r="K35" s="311" t="str">
        <f t="shared" si="163"/>
        <v>NA</v>
      </c>
      <c r="L35" s="311" t="str">
        <f t="shared" si="163"/>
        <v>NA</v>
      </c>
      <c r="M35" s="312">
        <f t="shared" si="163"/>
        <v>4.9849999999999994</v>
      </c>
      <c r="N35" s="311" t="str">
        <f t="shared" si="163"/>
        <v>NA</v>
      </c>
      <c r="O35" s="311" t="str">
        <f t="shared" si="163"/>
        <v>NA</v>
      </c>
      <c r="P35" s="311" t="str">
        <f t="shared" si="163"/>
        <v>NA</v>
      </c>
      <c r="Q35" s="311" t="str">
        <f t="shared" si="163"/>
        <v>NA</v>
      </c>
      <c r="R35" s="311" t="str">
        <f t="shared" si="163"/>
        <v>NA</v>
      </c>
      <c r="S35" s="312">
        <f t="shared" si="124"/>
        <v>-0.15795759033669199</v>
      </c>
      <c r="T35" s="311" t="str">
        <f t="shared" si="124"/>
        <v>NA</v>
      </c>
      <c r="U35" s="311" t="str">
        <f t="shared" si="124"/>
        <v>NA</v>
      </c>
      <c r="V35" s="312">
        <f t="shared" si="163"/>
        <v>17.46</v>
      </c>
      <c r="W35" s="312" t="str">
        <f t="shared" si="163"/>
        <v>NA</v>
      </c>
      <c r="X35" s="311" t="str">
        <f t="shared" si="163"/>
        <v>NA</v>
      </c>
      <c r="Y35" s="311">
        <f t="shared" si="163"/>
        <v>129.66812106537532</v>
      </c>
      <c r="Z35" s="311">
        <f t="shared" si="163"/>
        <v>59.515557665093866</v>
      </c>
      <c r="AA35" s="311">
        <f t="shared" si="163"/>
        <v>70.152563400281437</v>
      </c>
      <c r="AB35" s="312">
        <f t="shared" si="163"/>
        <v>0</v>
      </c>
      <c r="AC35" s="311">
        <f t="shared" si="163"/>
        <v>31.717124267257329</v>
      </c>
      <c r="AD35" s="311">
        <f t="shared" si="163"/>
        <v>9.2555013699634916</v>
      </c>
      <c r="AE35" s="311">
        <f t="shared" si="163"/>
        <v>0</v>
      </c>
      <c r="AF35" s="311">
        <f t="shared" si="163"/>
        <v>10.702997782718485</v>
      </c>
      <c r="AG35" s="311">
        <f t="shared" si="163"/>
        <v>2.8442982928264717</v>
      </c>
      <c r="AH35" s="311">
        <f t="shared" si="163"/>
        <v>0.12216442457776396</v>
      </c>
      <c r="AI35" s="311">
        <f t="shared" si="163"/>
        <v>0</v>
      </c>
      <c r="AJ35" s="311">
        <f t="shared" si="163"/>
        <v>0</v>
      </c>
      <c r="AK35" s="311">
        <f t="shared" si="163"/>
        <v>0</v>
      </c>
      <c r="AL35" s="311">
        <f t="shared" si="163"/>
        <v>0</v>
      </c>
      <c r="AM35" s="283">
        <f t="shared" si="125"/>
        <v>439.01652886747399</v>
      </c>
      <c r="AN35" s="136">
        <f t="shared" si="125"/>
        <v>0</v>
      </c>
      <c r="AO35" s="136">
        <f t="shared" si="125"/>
        <v>99.659488642515242</v>
      </c>
      <c r="AP35" s="136">
        <f t="shared" si="125"/>
        <v>0.3405113574847537</v>
      </c>
      <c r="AQ35" s="311">
        <f t="shared" si="125"/>
        <v>0.21950826443357729</v>
      </c>
      <c r="AR35" s="311">
        <f t="shared" si="125"/>
        <v>0</v>
      </c>
      <c r="AS35" s="311">
        <f t="shared" si="125"/>
        <v>0.2187575533995248</v>
      </c>
      <c r="AT35" s="311">
        <f t="shared" si="125"/>
        <v>7.5071103405250912E-4</v>
      </c>
      <c r="AU35" s="312">
        <f t="shared" si="163"/>
        <v>33.831599218407817</v>
      </c>
      <c r="AV35" s="311">
        <f t="shared" si="163"/>
        <v>19.315828946010765</v>
      </c>
      <c r="AW35" s="311">
        <f t="shared" si="163"/>
        <v>0</v>
      </c>
      <c r="AX35" s="311">
        <f t="shared" si="163"/>
        <v>11.416530968233051</v>
      </c>
      <c r="AY35" s="311">
        <f t="shared" si="163"/>
        <v>4.3048839026562815</v>
      </c>
      <c r="AZ35" s="311">
        <f t="shared" si="163"/>
        <v>0.22211713559593449</v>
      </c>
      <c r="BA35" s="311">
        <f t="shared" si="163"/>
        <v>0</v>
      </c>
      <c r="BB35" s="311">
        <f t="shared" si="163"/>
        <v>0</v>
      </c>
      <c r="BC35" s="311">
        <f t="shared" si="163"/>
        <v>0</v>
      </c>
      <c r="BD35" s="311">
        <f t="shared" si="163"/>
        <v>0</v>
      </c>
      <c r="BE35" s="312">
        <f t="shared" si="163"/>
        <v>15.943532006485267</v>
      </c>
      <c r="BF35" s="311">
        <f t="shared" si="163"/>
        <v>15.943532006485267</v>
      </c>
      <c r="BG35" s="311">
        <f t="shared" si="163"/>
        <v>0</v>
      </c>
      <c r="BH35" s="311">
        <f t="shared" si="163"/>
        <v>69.090960170903855</v>
      </c>
      <c r="BI35" s="317">
        <f t="shared" si="126"/>
        <v>33.671321997646842</v>
      </c>
      <c r="BJ35" s="311">
        <f t="shared" si="163"/>
        <v>60.577160894471454</v>
      </c>
      <c r="BK35" s="311">
        <f t="shared" si="163"/>
        <v>0.42299005601632977</v>
      </c>
      <c r="BL35" s="320">
        <f t="shared" si="163"/>
        <v>-9.5754025058099863</v>
      </c>
      <c r="BM35" s="295">
        <f t="shared" ref="BM35:BS35" si="164">IF(BM13="NA","NA",IF(BM24="NA","NA",AVERAGE(BM13,BM24)))</f>
        <v>0.71771147166206584</v>
      </c>
      <c r="BN35" s="166">
        <f t="shared" si="164"/>
        <v>0.26950542131576305</v>
      </c>
      <c r="BO35" s="166">
        <f t="shared" si="164"/>
        <v>1.278310702217115E-2</v>
      </c>
      <c r="BP35" s="166">
        <f t="shared" si="164"/>
        <v>0</v>
      </c>
      <c r="BQ35" s="166">
        <f t="shared" si="164"/>
        <v>0</v>
      </c>
      <c r="BR35" s="166">
        <f t="shared" si="164"/>
        <v>1</v>
      </c>
      <c r="BS35" s="166">
        <f t="shared" si="164"/>
        <v>0</v>
      </c>
      <c r="BT35" s="312">
        <f t="shared" si="163"/>
        <v>4.2289499022979005</v>
      </c>
      <c r="BU35" s="311">
        <f t="shared" si="163"/>
        <v>2.4144786182495888</v>
      </c>
      <c r="BV35" s="311">
        <f t="shared" si="163"/>
        <v>0</v>
      </c>
      <c r="BW35" s="311">
        <f t="shared" si="163"/>
        <v>1.4270663710280931</v>
      </c>
      <c r="BX35" s="311">
        <f t="shared" si="163"/>
        <v>0.53811048783164361</v>
      </c>
      <c r="BY35" s="311">
        <f t="shared" si="163"/>
        <v>2.7764641949471609E-2</v>
      </c>
      <c r="BZ35" s="311">
        <f t="shared" si="163"/>
        <v>0</v>
      </c>
      <c r="CA35" s="311">
        <f t="shared" ref="CA35:DZ35" si="165">IF(CA13="NA","NA",IF(CA24="NA","NA",AVERAGE(CA13,CA24)))</f>
        <v>0</v>
      </c>
      <c r="CB35" s="311">
        <f t="shared" si="165"/>
        <v>0</v>
      </c>
      <c r="CC35" s="311">
        <f t="shared" si="165"/>
        <v>0</v>
      </c>
      <c r="CD35" s="311">
        <f t="shared" si="165"/>
        <v>1.9929415008092082</v>
      </c>
      <c r="CE35" s="311">
        <f t="shared" si="165"/>
        <v>1.9929415008092082</v>
      </c>
      <c r="CF35" s="311">
        <f t="shared" si="165"/>
        <v>0</v>
      </c>
      <c r="CG35" s="311">
        <f t="shared" ref="CG35" si="166">IF(CG13="NA","NA",IF(CG24="NA","NA",AVERAGE(CG13,CG24)))</f>
        <v>8.6363700213566972</v>
      </c>
      <c r="CH35" s="312">
        <f t="shared" si="165"/>
        <v>2.8900344046914848</v>
      </c>
      <c r="CI35" s="311">
        <f t="shared" si="165"/>
        <v>1.2657603136008875</v>
      </c>
      <c r="CJ35" s="311">
        <f t="shared" si="165"/>
        <v>0</v>
      </c>
      <c r="CK35" s="311">
        <f t="shared" si="165"/>
        <v>0.34353861412976788</v>
      </c>
      <c r="CL35" s="311">
        <f t="shared" si="165"/>
        <v>0.12324122069935145</v>
      </c>
      <c r="CM35" s="311">
        <f t="shared" si="165"/>
        <v>0</v>
      </c>
      <c r="CN35" s="311">
        <f t="shared" si="165"/>
        <v>0</v>
      </c>
      <c r="CO35" s="311">
        <f t="shared" si="165"/>
        <v>0</v>
      </c>
      <c r="CP35" s="311">
        <f t="shared" si="165"/>
        <v>0</v>
      </c>
      <c r="CQ35" s="311">
        <f t="shared" si="165"/>
        <v>0</v>
      </c>
      <c r="CR35" s="312">
        <f t="shared" si="165"/>
        <v>0.46677983482911928</v>
      </c>
      <c r="CS35" s="311">
        <f t="shared" si="165"/>
        <v>0.46677983482911928</v>
      </c>
      <c r="CT35" s="311">
        <f t="shared" si="165"/>
        <v>0</v>
      </c>
      <c r="CU35" s="312">
        <f t="shared" si="165"/>
        <v>1.3389154976064153</v>
      </c>
      <c r="CV35" s="311">
        <f t="shared" si="165"/>
        <v>1.1487183046487013</v>
      </c>
      <c r="CW35" s="311">
        <f t="shared" si="165"/>
        <v>0</v>
      </c>
      <c r="CX35" s="311">
        <f t="shared" si="165"/>
        <v>1.083527756898325</v>
      </c>
      <c r="CY35" s="311">
        <f t="shared" si="165"/>
        <v>0.41486926713229222</v>
      </c>
      <c r="CZ35" s="311">
        <f t="shared" si="165"/>
        <v>2.7764641949471609E-2</v>
      </c>
      <c r="DA35" s="311">
        <f t="shared" si="165"/>
        <v>0</v>
      </c>
      <c r="DB35" s="311">
        <f t="shared" si="165"/>
        <v>0</v>
      </c>
      <c r="DC35" s="311">
        <f t="shared" si="165"/>
        <v>0</v>
      </c>
      <c r="DD35" s="311">
        <f t="shared" si="165"/>
        <v>0</v>
      </c>
      <c r="DE35" s="312">
        <f t="shared" si="165"/>
        <v>1.526161665980089</v>
      </c>
      <c r="DF35" s="311">
        <f t="shared" si="165"/>
        <v>1.526161665980089</v>
      </c>
      <c r="DG35" s="311">
        <f t="shared" si="165"/>
        <v>0</v>
      </c>
      <c r="DH35" s="302">
        <f t="shared" si="165"/>
        <v>6.5577081567042603E-2</v>
      </c>
      <c r="DI35" s="303">
        <f t="shared" si="165"/>
        <v>5.6261649145274525E-2</v>
      </c>
      <c r="DJ35" s="303">
        <f t="shared" si="165"/>
        <v>0</v>
      </c>
      <c r="DK35" s="303">
        <f t="shared" si="165"/>
        <v>5.3068762159599131E-2</v>
      </c>
      <c r="DL35" s="303">
        <f t="shared" si="165"/>
        <v>2.0319367293178427E-2</v>
      </c>
      <c r="DM35" s="303">
        <f t="shared" si="165"/>
        <v>1.3598499629402666E-3</v>
      </c>
      <c r="DN35" s="303">
        <f t="shared" si="165"/>
        <v>0</v>
      </c>
      <c r="DO35" s="303">
        <f t="shared" si="165"/>
        <v>0</v>
      </c>
      <c r="DP35" s="303">
        <f t="shared" si="165"/>
        <v>0</v>
      </c>
      <c r="DQ35" s="303">
        <f t="shared" si="165"/>
        <v>0</v>
      </c>
      <c r="DR35" s="302">
        <f t="shared" si="165"/>
        <v>7.4747979415717827E-2</v>
      </c>
      <c r="DS35" s="303">
        <f t="shared" si="165"/>
        <v>7.4747979415717827E-2</v>
      </c>
      <c r="DT35" s="303">
        <f t="shared" si="165"/>
        <v>0</v>
      </c>
      <c r="DU35" s="303">
        <f t="shared" si="165"/>
        <v>0.19658671012803491</v>
      </c>
      <c r="DV35" s="312" t="str">
        <f t="shared" si="165"/>
        <v>NA</v>
      </c>
      <c r="DW35" s="311" t="str">
        <f t="shared" si="165"/>
        <v>NA</v>
      </c>
      <c r="DX35" s="311" t="str">
        <f t="shared" si="165"/>
        <v>NA</v>
      </c>
      <c r="DY35" s="311" t="str">
        <f t="shared" si="165"/>
        <v>NA</v>
      </c>
      <c r="DZ35" s="342" t="str">
        <f t="shared" si="165"/>
        <v>NA</v>
      </c>
    </row>
    <row r="36" spans="1:130" s="104" customFormat="1">
      <c r="A36" s="222" t="s">
        <v>242</v>
      </c>
      <c r="B36" s="223"/>
      <c r="C36" s="224">
        <f>C26</f>
        <v>0</v>
      </c>
      <c r="D36" s="224">
        <f>IF(D4="NA","NA",IF(D15="NA","NA",STDEV(D4,D15)))</f>
        <v>0</v>
      </c>
      <c r="E36" s="198">
        <f t="shared" ref="E36:BZ36" si="167">IF(E4="NA","NA",IF(E15="NA","NA",STDEV(E4,E15)))</f>
        <v>0</v>
      </c>
      <c r="F36" s="203">
        <f t="shared" si="167"/>
        <v>0</v>
      </c>
      <c r="G36" s="203">
        <f t="shared" si="167"/>
        <v>1.7157580370551477E-4</v>
      </c>
      <c r="H36" s="198">
        <f t="shared" si="167"/>
        <v>1.7677669525547154E-2</v>
      </c>
      <c r="I36" s="203">
        <f t="shared" si="167"/>
        <v>0</v>
      </c>
      <c r="J36" s="203">
        <f t="shared" si="167"/>
        <v>0</v>
      </c>
      <c r="K36" s="203">
        <f t="shared" si="167"/>
        <v>4.6708493700583997E-2</v>
      </c>
      <c r="L36" s="203">
        <f t="shared" si="167"/>
        <v>2.9515284973823913E-2</v>
      </c>
      <c r="M36" s="198">
        <f t="shared" si="167"/>
        <v>7.0710678118653244E-3</v>
      </c>
      <c r="N36" s="203">
        <f t="shared" si="167"/>
        <v>0</v>
      </c>
      <c r="O36" s="203">
        <f t="shared" si="167"/>
        <v>0</v>
      </c>
      <c r="P36" s="203">
        <f t="shared" si="167"/>
        <v>0</v>
      </c>
      <c r="Q36" s="203">
        <f t="shared" si="167"/>
        <v>0</v>
      </c>
      <c r="R36" s="203">
        <f t="shared" si="167"/>
        <v>0</v>
      </c>
      <c r="S36" s="198">
        <f t="shared" ref="S36:U45" si="168">IF(S4="NA","NA",IF(S15="NA","NA",STDEV(S4,S15)))</f>
        <v>2.3826036682754285E-3</v>
      </c>
      <c r="T36" s="199">
        <f t="shared" si="168"/>
        <v>0</v>
      </c>
      <c r="U36" s="199" t="str">
        <f t="shared" si="168"/>
        <v>NA</v>
      </c>
      <c r="V36" s="198">
        <f t="shared" si="167"/>
        <v>1.0960155108391492</v>
      </c>
      <c r="W36" s="198">
        <f t="shared" si="167"/>
        <v>7.9148092567552428</v>
      </c>
      <c r="X36" s="203">
        <f t="shared" si="167"/>
        <v>5.7649775182713547</v>
      </c>
      <c r="Y36" s="203">
        <f t="shared" si="167"/>
        <v>18.611544021954998</v>
      </c>
      <c r="Z36" s="203">
        <f t="shared" si="167"/>
        <v>4.651405528700443</v>
      </c>
      <c r="AA36" s="203">
        <f t="shared" si="167"/>
        <v>13.960138493254624</v>
      </c>
      <c r="AB36" s="198">
        <f t="shared" si="167"/>
        <v>0</v>
      </c>
      <c r="AC36" s="203">
        <f t="shared" si="167"/>
        <v>0</v>
      </c>
      <c r="AD36" s="203">
        <f t="shared" si="167"/>
        <v>4.3209925067639085E-2</v>
      </c>
      <c r="AE36" s="203">
        <f t="shared" si="167"/>
        <v>0</v>
      </c>
      <c r="AF36" s="203">
        <f t="shared" si="167"/>
        <v>0.17945887294283544</v>
      </c>
      <c r="AG36" s="203">
        <f t="shared" si="167"/>
        <v>3.7331197682910752E-2</v>
      </c>
      <c r="AH36" s="203">
        <f t="shared" si="167"/>
        <v>1.6588380996661239E-2</v>
      </c>
      <c r="AI36" s="203">
        <f t="shared" si="167"/>
        <v>7.7192393002005366E-2</v>
      </c>
      <c r="AJ36" s="203">
        <f t="shared" si="167"/>
        <v>0.26486867815172521</v>
      </c>
      <c r="AK36" s="203">
        <f t="shared" si="167"/>
        <v>8.3966038525864622E-3</v>
      </c>
      <c r="AL36" s="203">
        <f t="shared" si="167"/>
        <v>0</v>
      </c>
      <c r="AM36" s="189" t="str">
        <f t="shared" ref="AM36:AT45" si="169">IF(AM4="NA","NA",IF(AM15="NA","NA",STDEV(AM4,AM15)))</f>
        <v>NA</v>
      </c>
      <c r="AN36" s="195" t="str">
        <f t="shared" si="169"/>
        <v>NA</v>
      </c>
      <c r="AO36" s="195" t="str">
        <f t="shared" si="169"/>
        <v>NA</v>
      </c>
      <c r="AP36" s="195" t="str">
        <f t="shared" si="169"/>
        <v>NA</v>
      </c>
      <c r="AQ36" s="199" t="str">
        <f t="shared" si="169"/>
        <v>NA</v>
      </c>
      <c r="AR36" s="199" t="str">
        <f t="shared" si="169"/>
        <v>NA</v>
      </c>
      <c r="AS36" s="199" t="str">
        <f t="shared" si="169"/>
        <v>NA</v>
      </c>
      <c r="AT36" s="199" t="str">
        <f t="shared" si="169"/>
        <v>NA</v>
      </c>
      <c r="AU36" s="198">
        <f t="shared" si="167"/>
        <v>0</v>
      </c>
      <c r="AV36" s="203">
        <f t="shared" si="167"/>
        <v>9.0177234923769556E-2</v>
      </c>
      <c r="AW36" s="203">
        <f t="shared" si="167"/>
        <v>0</v>
      </c>
      <c r="AX36" s="203">
        <f t="shared" si="167"/>
        <v>0.19142279780569116</v>
      </c>
      <c r="AY36" s="203">
        <f t="shared" si="167"/>
        <v>5.6501272168729737E-2</v>
      </c>
      <c r="AZ36" s="203">
        <f t="shared" si="167"/>
        <v>3.0160692721202392E-2</v>
      </c>
      <c r="BA36" s="203">
        <f t="shared" si="167"/>
        <v>0.15741193867075617</v>
      </c>
      <c r="BB36" s="203">
        <f t="shared" si="167"/>
        <v>0.58453777247277361</v>
      </c>
      <c r="BC36" s="203">
        <f t="shared" si="167"/>
        <v>1.9635135162971429E-2</v>
      </c>
      <c r="BD36" s="203">
        <f t="shared" si="167"/>
        <v>0</v>
      </c>
      <c r="BE36" s="198">
        <f t="shared" si="167"/>
        <v>0.50455119872734244</v>
      </c>
      <c r="BF36" s="203">
        <f t="shared" si="167"/>
        <v>0.21776337725321848</v>
      </c>
      <c r="BG36" s="203">
        <f t="shared" si="167"/>
        <v>0.72231457598055837</v>
      </c>
      <c r="BH36" s="203">
        <f t="shared" si="167"/>
        <v>0.41437396380357167</v>
      </c>
      <c r="BI36" s="318">
        <f t="shared" ref="BI36:BI45" si="170">IF(BI4="NA","NA",IF(BI15="NA","NA",STDEV(BI4,BI15)))</f>
        <v>18.611544021955069</v>
      </c>
      <c r="BJ36" s="199">
        <f t="shared" si="167"/>
        <v>18.197170058151478</v>
      </c>
      <c r="BK36" s="203">
        <f t="shared" si="167"/>
        <v>2.5368885557157874E-3</v>
      </c>
      <c r="BL36" s="203">
        <f t="shared" si="167"/>
        <v>4.2370315648968688</v>
      </c>
      <c r="BM36" s="331">
        <f t="shared" ref="BM36:BS36" si="171">IF(BM4="NA","NA",IF(BM15="NA","NA",STDEV(BM4,BM15)))</f>
        <v>1.2254983644012432E-2</v>
      </c>
      <c r="BN36" s="332">
        <f t="shared" si="171"/>
        <v>4.3183673455660003E-3</v>
      </c>
      <c r="BO36" s="332">
        <f t="shared" si="171"/>
        <v>1.7474311808709994E-3</v>
      </c>
      <c r="BP36" s="332">
        <f t="shared" si="171"/>
        <v>4.0569662895708365E-3</v>
      </c>
      <c r="BQ36" s="332">
        <f t="shared" si="171"/>
        <v>1.5122648008717463E-2</v>
      </c>
      <c r="BR36" s="332">
        <f t="shared" si="171"/>
        <v>1.8320782170449423E-2</v>
      </c>
      <c r="BS36" s="332">
        <f t="shared" si="171"/>
        <v>1.8320782170449305E-2</v>
      </c>
      <c r="BT36" s="198" t="str">
        <f t="shared" si="167"/>
        <v>NA</v>
      </c>
      <c r="BU36" s="203" t="str">
        <f t="shared" si="167"/>
        <v>NA</v>
      </c>
      <c r="BV36" s="203" t="str">
        <f t="shared" si="167"/>
        <v>NA</v>
      </c>
      <c r="BW36" s="203" t="str">
        <f t="shared" si="167"/>
        <v>NA</v>
      </c>
      <c r="BX36" s="203" t="str">
        <f t="shared" si="167"/>
        <v>NA</v>
      </c>
      <c r="BY36" s="203" t="str">
        <f t="shared" si="167"/>
        <v>NA</v>
      </c>
      <c r="BZ36" s="203" t="str">
        <f t="shared" si="167"/>
        <v>NA</v>
      </c>
      <c r="CA36" s="203" t="str">
        <f t="shared" ref="CA36:DZ36" si="172">IF(CA4="NA","NA",IF(CA15="NA","NA",STDEV(CA4,CA15)))</f>
        <v>NA</v>
      </c>
      <c r="CB36" s="203" t="str">
        <f t="shared" si="172"/>
        <v>NA</v>
      </c>
      <c r="CC36" s="203" t="str">
        <f t="shared" si="172"/>
        <v>NA</v>
      </c>
      <c r="CD36" s="203" t="str">
        <f t="shared" si="172"/>
        <v>NA</v>
      </c>
      <c r="CE36" s="203" t="str">
        <f t="shared" si="172"/>
        <v>NA</v>
      </c>
      <c r="CF36" s="203" t="str">
        <f t="shared" si="172"/>
        <v>NA</v>
      </c>
      <c r="CG36" s="203" t="str">
        <f t="shared" ref="CG36" si="173">IF(CG4="NA","NA",IF(CG15="NA","NA",STDEV(CG4,CG15)))</f>
        <v>NA</v>
      </c>
      <c r="CH36" s="198" t="str">
        <f t="shared" si="172"/>
        <v>NA</v>
      </c>
      <c r="CI36" s="199" t="str">
        <f t="shared" si="172"/>
        <v>NA</v>
      </c>
      <c r="CJ36" s="199" t="str">
        <f t="shared" si="172"/>
        <v>NA</v>
      </c>
      <c r="CK36" s="199" t="str">
        <f t="shared" si="172"/>
        <v>NA</v>
      </c>
      <c r="CL36" s="199" t="str">
        <f t="shared" si="172"/>
        <v>NA</v>
      </c>
      <c r="CM36" s="199" t="str">
        <f t="shared" si="172"/>
        <v>NA</v>
      </c>
      <c r="CN36" s="199" t="str">
        <f t="shared" si="172"/>
        <v>NA</v>
      </c>
      <c r="CO36" s="199" t="str">
        <f t="shared" si="172"/>
        <v>NA</v>
      </c>
      <c r="CP36" s="199" t="str">
        <f t="shared" si="172"/>
        <v>NA</v>
      </c>
      <c r="CQ36" s="199" t="str">
        <f t="shared" si="172"/>
        <v>NA</v>
      </c>
      <c r="CR36" s="198" t="str">
        <f t="shared" si="172"/>
        <v>NA</v>
      </c>
      <c r="CS36" s="199" t="str">
        <f t="shared" si="172"/>
        <v>NA</v>
      </c>
      <c r="CT36" s="199" t="str">
        <f t="shared" si="172"/>
        <v>NA</v>
      </c>
      <c r="CU36" s="198" t="str">
        <f t="shared" si="172"/>
        <v>NA</v>
      </c>
      <c r="CV36" s="199" t="str">
        <f t="shared" si="172"/>
        <v>NA</v>
      </c>
      <c r="CW36" s="199" t="str">
        <f t="shared" si="172"/>
        <v>NA</v>
      </c>
      <c r="CX36" s="199" t="str">
        <f t="shared" si="172"/>
        <v>NA</v>
      </c>
      <c r="CY36" s="199" t="str">
        <f t="shared" si="172"/>
        <v>NA</v>
      </c>
      <c r="CZ36" s="199" t="str">
        <f t="shared" si="172"/>
        <v>NA</v>
      </c>
      <c r="DA36" s="199" t="str">
        <f t="shared" si="172"/>
        <v>NA</v>
      </c>
      <c r="DB36" s="199" t="str">
        <f t="shared" si="172"/>
        <v>NA</v>
      </c>
      <c r="DC36" s="199" t="str">
        <f t="shared" si="172"/>
        <v>NA</v>
      </c>
      <c r="DD36" s="199" t="str">
        <f t="shared" si="172"/>
        <v>NA</v>
      </c>
      <c r="DE36" s="198" t="str">
        <f t="shared" si="172"/>
        <v>NA</v>
      </c>
      <c r="DF36" s="199" t="str">
        <f t="shared" si="172"/>
        <v>NA</v>
      </c>
      <c r="DG36" s="199" t="str">
        <f t="shared" si="172"/>
        <v>NA</v>
      </c>
      <c r="DH36" s="296" t="str">
        <f t="shared" si="172"/>
        <v>NA</v>
      </c>
      <c r="DI36" s="301" t="str">
        <f t="shared" si="172"/>
        <v>NA</v>
      </c>
      <c r="DJ36" s="301" t="str">
        <f t="shared" si="172"/>
        <v>NA</v>
      </c>
      <c r="DK36" s="301" t="str">
        <f t="shared" si="172"/>
        <v>NA</v>
      </c>
      <c r="DL36" s="301" t="str">
        <f t="shared" si="172"/>
        <v>NA</v>
      </c>
      <c r="DM36" s="301" t="str">
        <f t="shared" si="172"/>
        <v>NA</v>
      </c>
      <c r="DN36" s="301" t="str">
        <f t="shared" si="172"/>
        <v>NA</v>
      </c>
      <c r="DO36" s="301" t="str">
        <f t="shared" si="172"/>
        <v>NA</v>
      </c>
      <c r="DP36" s="301" t="str">
        <f t="shared" si="172"/>
        <v>NA</v>
      </c>
      <c r="DQ36" s="301" t="str">
        <f t="shared" si="172"/>
        <v>NA</v>
      </c>
      <c r="DR36" s="296" t="str">
        <f t="shared" si="172"/>
        <v>NA</v>
      </c>
      <c r="DS36" s="301" t="str">
        <f t="shared" si="172"/>
        <v>NA</v>
      </c>
      <c r="DT36" s="301" t="str">
        <f t="shared" si="172"/>
        <v>NA</v>
      </c>
      <c r="DU36" s="301" t="str">
        <f t="shared" si="172"/>
        <v>NA</v>
      </c>
      <c r="DV36" s="198">
        <f t="shared" si="172"/>
        <v>3.2205717625932162E-2</v>
      </c>
      <c r="DW36" s="199" t="str">
        <f t="shared" si="172"/>
        <v>NA</v>
      </c>
      <c r="DX36" s="199" t="str">
        <f t="shared" si="172"/>
        <v>NA</v>
      </c>
      <c r="DY36" s="199" t="str">
        <f t="shared" si="172"/>
        <v>NA</v>
      </c>
      <c r="DZ36" s="200" t="str">
        <f t="shared" si="172"/>
        <v>NA</v>
      </c>
    </row>
    <row r="37" spans="1:130" s="104" customFormat="1">
      <c r="A37" s="223"/>
      <c r="B37" s="223"/>
      <c r="C37" s="224">
        <f t="shared" ref="C37:C45" si="174">C27</f>
        <v>3.2708333333357587</v>
      </c>
      <c r="D37" s="224">
        <f t="shared" ref="D37:D45" si="175">IF(D5="NA","NA",IF(D16="NA","NA",STDEV(D5,D16)))</f>
        <v>7.3656956356449102E-3</v>
      </c>
      <c r="E37" s="198">
        <f t="shared" ref="E37:BZ37" si="176">IF(E5="NA","NA",IF(E16="NA","NA",STDEV(E5,E16)))</f>
        <v>0</v>
      </c>
      <c r="F37" s="203">
        <f t="shared" si="176"/>
        <v>0</v>
      </c>
      <c r="G37" s="203">
        <f t="shared" si="176"/>
        <v>9.4774706037299371E-14</v>
      </c>
      <c r="H37" s="198">
        <f t="shared" si="176"/>
        <v>1.234846323293948E-11</v>
      </c>
      <c r="I37" s="203">
        <f t="shared" si="176"/>
        <v>0</v>
      </c>
      <c r="J37" s="203">
        <f t="shared" si="176"/>
        <v>0</v>
      </c>
      <c r="K37" s="203">
        <f t="shared" si="176"/>
        <v>2.5802271551318935E-11</v>
      </c>
      <c r="L37" s="203">
        <f t="shared" si="176"/>
        <v>1.6302584065394075E-11</v>
      </c>
      <c r="M37" s="198">
        <f t="shared" si="176"/>
        <v>7.0710678118653244E-3</v>
      </c>
      <c r="N37" s="203">
        <f t="shared" si="176"/>
        <v>3.5355339059327378</v>
      </c>
      <c r="O37" s="203">
        <f t="shared" si="176"/>
        <v>0</v>
      </c>
      <c r="P37" s="203">
        <f t="shared" si="176"/>
        <v>3.5355339059327378</v>
      </c>
      <c r="Q37" s="203">
        <f t="shared" si="176"/>
        <v>0</v>
      </c>
      <c r="R37" s="203">
        <f t="shared" si="176"/>
        <v>7.0710678118653244E-3</v>
      </c>
      <c r="S37" s="198">
        <f t="shared" si="168"/>
        <v>1.1944371303826498E-3</v>
      </c>
      <c r="T37" s="199">
        <f t="shared" si="168"/>
        <v>3.5115847833452807</v>
      </c>
      <c r="U37" s="199">
        <f t="shared" si="168"/>
        <v>0.8627551400658473</v>
      </c>
      <c r="V37" s="198">
        <f t="shared" si="176"/>
        <v>0.31819805153394587</v>
      </c>
      <c r="W37" s="198" t="str">
        <f t="shared" si="176"/>
        <v>NA</v>
      </c>
      <c r="X37" s="203" t="str">
        <f t="shared" si="176"/>
        <v>NA</v>
      </c>
      <c r="Y37" s="203" t="str">
        <f t="shared" si="176"/>
        <v>NA</v>
      </c>
      <c r="Z37" s="203" t="str">
        <f t="shared" si="176"/>
        <v>NA</v>
      </c>
      <c r="AA37" s="203" t="str">
        <f t="shared" si="176"/>
        <v>NA</v>
      </c>
      <c r="AB37" s="198">
        <f t="shared" si="176"/>
        <v>0</v>
      </c>
      <c r="AC37" s="203">
        <f t="shared" si="176"/>
        <v>0.86486889924847377</v>
      </c>
      <c r="AD37" s="203">
        <f t="shared" si="176"/>
        <v>0.1114693090723759</v>
      </c>
      <c r="AE37" s="203">
        <f t="shared" si="176"/>
        <v>0</v>
      </c>
      <c r="AF37" s="203">
        <f t="shared" si="176"/>
        <v>6.6175795891926714E-3</v>
      </c>
      <c r="AG37" s="203">
        <f t="shared" si="176"/>
        <v>0.11745738664936115</v>
      </c>
      <c r="AH37" s="203">
        <f t="shared" si="176"/>
        <v>3.6225444101449844E-2</v>
      </c>
      <c r="AI37" s="203">
        <f t="shared" si="176"/>
        <v>3.1460424566758793E-2</v>
      </c>
      <c r="AJ37" s="203">
        <f t="shared" si="176"/>
        <v>0.1137163826530822</v>
      </c>
      <c r="AK37" s="203">
        <f t="shared" si="176"/>
        <v>4.1723781890861407E-2</v>
      </c>
      <c r="AL37" s="203">
        <f t="shared" si="176"/>
        <v>4.4021270626652446E-2</v>
      </c>
      <c r="AM37" s="189">
        <f t="shared" si="169"/>
        <v>23.365816691464442</v>
      </c>
      <c r="AN37" s="195">
        <f t="shared" si="169"/>
        <v>0</v>
      </c>
      <c r="AO37" s="195">
        <f t="shared" si="169"/>
        <v>0.25768642089001592</v>
      </c>
      <c r="AP37" s="195">
        <f t="shared" si="169"/>
        <v>0.25768642089000604</v>
      </c>
      <c r="AQ37" s="199">
        <f t="shared" si="169"/>
        <v>1.2138332029900589E-2</v>
      </c>
      <c r="AR37" s="199">
        <f t="shared" si="169"/>
        <v>0</v>
      </c>
      <c r="AS37" s="199">
        <f t="shared" si="169"/>
        <v>1.2401697729074252E-2</v>
      </c>
      <c r="AT37" s="199">
        <f t="shared" si="169"/>
        <v>2.6336569917365826E-4</v>
      </c>
      <c r="AU37" s="198">
        <f t="shared" si="176"/>
        <v>0.92252682586503865</v>
      </c>
      <c r="AV37" s="203">
        <f t="shared" si="176"/>
        <v>0.23263160154235041</v>
      </c>
      <c r="AW37" s="203">
        <f t="shared" si="176"/>
        <v>0</v>
      </c>
      <c r="AX37" s="203">
        <f t="shared" si="176"/>
        <v>7.0587515618059354E-3</v>
      </c>
      <c r="AY37" s="203">
        <f t="shared" si="176"/>
        <v>0.17777334195578992</v>
      </c>
      <c r="AZ37" s="203">
        <f t="shared" si="176"/>
        <v>6.5864443820817895E-2</v>
      </c>
      <c r="BA37" s="203">
        <f t="shared" si="176"/>
        <v>6.4154591273390488E-2</v>
      </c>
      <c r="BB37" s="203">
        <f t="shared" si="176"/>
        <v>0.25096029275162962</v>
      </c>
      <c r="BC37" s="203">
        <f t="shared" si="176"/>
        <v>9.7569459190937305E-2</v>
      </c>
      <c r="BD37" s="203">
        <f t="shared" si="176"/>
        <v>0.10760755042070615</v>
      </c>
      <c r="BE37" s="198">
        <f t="shared" si="176"/>
        <v>0.41544174706349657</v>
      </c>
      <c r="BF37" s="203">
        <f t="shared" si="176"/>
        <v>0.10485014657316548</v>
      </c>
      <c r="BG37" s="203">
        <f t="shared" si="176"/>
        <v>0.52029189363666339</v>
      </c>
      <c r="BH37" s="203">
        <f t="shared" si="176"/>
        <v>0.27445347725918023</v>
      </c>
      <c r="BI37" s="237" t="str">
        <f t="shared" si="170"/>
        <v>NA</v>
      </c>
      <c r="BJ37" s="199" t="str">
        <f t="shared" si="176"/>
        <v>NA</v>
      </c>
      <c r="BK37" s="203">
        <f t="shared" si="176"/>
        <v>1.6802645589607511E-3</v>
      </c>
      <c r="BL37" s="203" t="str">
        <f t="shared" si="176"/>
        <v>NA</v>
      </c>
      <c r="BM37" s="331">
        <f t="shared" ref="BM37:BS37" si="177">IF(BM5="NA","NA",IF(BM16="NA","NA",STDEV(BM5,BM16)))</f>
        <v>6.0231587697465441E-3</v>
      </c>
      <c r="BN37" s="332">
        <f t="shared" si="177"/>
        <v>1.4329304958560935E-2</v>
      </c>
      <c r="BO37" s="332">
        <f t="shared" si="177"/>
        <v>1.3164452420972562E-3</v>
      </c>
      <c r="BP37" s="332">
        <f t="shared" si="177"/>
        <v>1.4528439266120088E-3</v>
      </c>
      <c r="BQ37" s="332">
        <f t="shared" si="177"/>
        <v>6.51822731717773E-3</v>
      </c>
      <c r="BR37" s="332">
        <f t="shared" si="177"/>
        <v>1.9036018486210105E-2</v>
      </c>
      <c r="BS37" s="332">
        <f t="shared" si="177"/>
        <v>1.9036018486210265E-2</v>
      </c>
      <c r="BT37" s="198">
        <f t="shared" si="176"/>
        <v>0.12298344313674531</v>
      </c>
      <c r="BU37" s="203">
        <f t="shared" si="176"/>
        <v>2.6794358527914494E-2</v>
      </c>
      <c r="BV37" s="203">
        <f t="shared" si="176"/>
        <v>0</v>
      </c>
      <c r="BW37" s="203">
        <f t="shared" si="176"/>
        <v>4.9129287957662404E-4</v>
      </c>
      <c r="BX37" s="203">
        <f t="shared" si="176"/>
        <v>2.3540484510611817E-2</v>
      </c>
      <c r="BY37" s="203">
        <f t="shared" si="176"/>
        <v>7.8580155045628545E-3</v>
      </c>
      <c r="BZ37" s="203">
        <f t="shared" si="176"/>
        <v>7.690918414652379E-3</v>
      </c>
      <c r="CA37" s="203">
        <f t="shared" ref="CA37:DZ37" si="178">IF(CA5="NA","NA",IF(CA16="NA","NA",STDEV(CA5,CA16)))</f>
        <v>3.0266001144910473E-2</v>
      </c>
      <c r="CB37" s="203">
        <f t="shared" si="178"/>
        <v>1.2352970925541941E-2</v>
      </c>
      <c r="CC37" s="203">
        <f t="shared" si="178"/>
        <v>1.3632306650718948E-2</v>
      </c>
      <c r="CD37" s="203">
        <f t="shared" si="178"/>
        <v>4.7768435250197895E-2</v>
      </c>
      <c r="CE37" s="203">
        <f t="shared" si="178"/>
        <v>1.617376188562555E-2</v>
      </c>
      <c r="CF37" s="203">
        <f t="shared" si="178"/>
        <v>6.3942197135823761E-2</v>
      </c>
      <c r="CG37" s="203">
        <f t="shared" ref="CG37" si="179">IF(CG5="NA","NA",IF(CG16="NA","NA",STDEV(CG5,CG16)))</f>
        <v>4.842064935863151E-2</v>
      </c>
      <c r="CH37" s="198">
        <f t="shared" si="178"/>
        <v>6.6114663429585495E-3</v>
      </c>
      <c r="CI37" s="199">
        <f t="shared" si="178"/>
        <v>2.8956512413970169E-3</v>
      </c>
      <c r="CJ37" s="199">
        <f t="shared" si="178"/>
        <v>0</v>
      </c>
      <c r="CK37" s="199">
        <f t="shared" si="178"/>
        <v>7.8590551764317555E-4</v>
      </c>
      <c r="CL37" s="199">
        <f t="shared" si="178"/>
        <v>2.8193615321539593E-4</v>
      </c>
      <c r="CM37" s="199">
        <f t="shared" si="178"/>
        <v>0</v>
      </c>
      <c r="CN37" s="199">
        <f t="shared" si="178"/>
        <v>0</v>
      </c>
      <c r="CO37" s="199">
        <f t="shared" si="178"/>
        <v>0</v>
      </c>
      <c r="CP37" s="199">
        <f t="shared" si="178"/>
        <v>0</v>
      </c>
      <c r="CQ37" s="199">
        <f t="shared" si="178"/>
        <v>0</v>
      </c>
      <c r="CR37" s="198">
        <f t="shared" si="178"/>
        <v>1.0678416708585715E-3</v>
      </c>
      <c r="CS37" s="199">
        <f t="shared" si="178"/>
        <v>1.0678416708585715E-3</v>
      </c>
      <c r="CT37" s="199">
        <f t="shared" si="178"/>
        <v>0</v>
      </c>
      <c r="CU37" s="198">
        <f t="shared" si="178"/>
        <v>0.11637197679378677</v>
      </c>
      <c r="CV37" s="199">
        <f t="shared" si="178"/>
        <v>2.9690009769311517E-2</v>
      </c>
      <c r="CW37" s="199">
        <f t="shared" si="178"/>
        <v>0</v>
      </c>
      <c r="CX37" s="199">
        <f t="shared" si="178"/>
        <v>2.946126380665515E-4</v>
      </c>
      <c r="CY37" s="199">
        <f t="shared" si="178"/>
        <v>2.3258548357396464E-2</v>
      </c>
      <c r="CZ37" s="199">
        <f t="shared" si="178"/>
        <v>7.8580155045628545E-3</v>
      </c>
      <c r="DA37" s="199">
        <f t="shared" si="178"/>
        <v>7.690918414652379E-3</v>
      </c>
      <c r="DB37" s="199">
        <f t="shared" si="178"/>
        <v>3.0266001144910473E-2</v>
      </c>
      <c r="DC37" s="199">
        <f t="shared" si="178"/>
        <v>1.2352970925541941E-2</v>
      </c>
      <c r="DD37" s="199">
        <f t="shared" si="178"/>
        <v>1.3632306650718948E-2</v>
      </c>
      <c r="DE37" s="198">
        <f t="shared" si="178"/>
        <v>4.8836276921056548E-2</v>
      </c>
      <c r="DF37" s="199">
        <f t="shared" si="178"/>
        <v>1.5105920214766979E-2</v>
      </c>
      <c r="DG37" s="199">
        <f t="shared" si="178"/>
        <v>6.3942197135823761E-2</v>
      </c>
      <c r="DH37" s="296">
        <f t="shared" si="178"/>
        <v>5.6479121549905999E-3</v>
      </c>
      <c r="DI37" s="301">
        <f t="shared" si="178"/>
        <v>1.4242218363178397E-3</v>
      </c>
      <c r="DJ37" s="301">
        <f t="shared" si="178"/>
        <v>0</v>
      </c>
      <c r="DK37" s="301">
        <f t="shared" si="178"/>
        <v>4.3215229765923741E-5</v>
      </c>
      <c r="DL37" s="301">
        <f t="shared" si="178"/>
        <v>1.0883675040277868E-3</v>
      </c>
      <c r="DM37" s="301">
        <f t="shared" si="178"/>
        <v>4.0323661318843374E-4</v>
      </c>
      <c r="DN37" s="301">
        <f t="shared" si="178"/>
        <v>3.9276851977900769E-4</v>
      </c>
      <c r="DO37" s="301">
        <f t="shared" si="178"/>
        <v>1.5364341156397835E-3</v>
      </c>
      <c r="DP37" s="301">
        <f t="shared" si="178"/>
        <v>5.9734169139594531E-4</v>
      </c>
      <c r="DQ37" s="301">
        <f t="shared" si="178"/>
        <v>6.5879709397066602E-4</v>
      </c>
      <c r="DR37" s="296">
        <f t="shared" si="178"/>
        <v>2.543425759711975E-3</v>
      </c>
      <c r="DS37" s="301">
        <f t="shared" si="178"/>
        <v>6.4191566107342545E-4</v>
      </c>
      <c r="DT37" s="301">
        <f t="shared" si="178"/>
        <v>3.1853414207854004E-3</v>
      </c>
      <c r="DU37" s="301">
        <f t="shared" si="178"/>
        <v>1.6802645589607901E-3</v>
      </c>
      <c r="DV37" s="198">
        <f t="shared" si="178"/>
        <v>1.7789775638214145E-11</v>
      </c>
      <c r="DW37" s="199" t="str">
        <f t="shared" si="178"/>
        <v>NA</v>
      </c>
      <c r="DX37" s="199" t="str">
        <f t="shared" si="178"/>
        <v>NA</v>
      </c>
      <c r="DY37" s="199" t="str">
        <f t="shared" si="178"/>
        <v>NA</v>
      </c>
      <c r="DZ37" s="200" t="str">
        <f t="shared" si="178"/>
        <v>NA</v>
      </c>
    </row>
    <row r="38" spans="1:130" s="104" customFormat="1">
      <c r="A38" s="223"/>
      <c r="B38" s="223"/>
      <c r="C38" s="224">
        <f t="shared" si="174"/>
        <v>6.9548611111094942</v>
      </c>
      <c r="D38" s="224">
        <f t="shared" si="175"/>
        <v>5.1448789686149945E-12</v>
      </c>
      <c r="E38" s="198">
        <f t="shared" ref="E38:BZ38" si="180">IF(E6="NA","NA",IF(E17="NA","NA",STDEV(E6,E17)))</f>
        <v>0</v>
      </c>
      <c r="F38" s="203">
        <f t="shared" si="180"/>
        <v>0</v>
      </c>
      <c r="G38" s="203">
        <f t="shared" si="180"/>
        <v>5.5764297470633422E-5</v>
      </c>
      <c r="H38" s="198">
        <f t="shared" si="180"/>
        <v>5.8925565167476093E-3</v>
      </c>
      <c r="I38" s="203">
        <f t="shared" si="180"/>
        <v>0</v>
      </c>
      <c r="J38" s="203">
        <f t="shared" si="180"/>
        <v>0</v>
      </c>
      <c r="K38" s="203">
        <f t="shared" si="180"/>
        <v>1.5180848819423791E-2</v>
      </c>
      <c r="L38" s="203">
        <f t="shared" si="180"/>
        <v>9.5928394077975307E-3</v>
      </c>
      <c r="M38" s="198">
        <f t="shared" si="180"/>
        <v>1.4142135623730649E-2</v>
      </c>
      <c r="N38" s="203">
        <f t="shared" si="180"/>
        <v>3.5355339059327378</v>
      </c>
      <c r="O38" s="203">
        <f t="shared" si="180"/>
        <v>0</v>
      </c>
      <c r="P38" s="203">
        <f t="shared" si="180"/>
        <v>0</v>
      </c>
      <c r="Q38" s="203">
        <f t="shared" si="180"/>
        <v>0</v>
      </c>
      <c r="R38" s="203">
        <f t="shared" si="180"/>
        <v>3.5355339059327251E-2</v>
      </c>
      <c r="S38" s="198">
        <f t="shared" si="168"/>
        <v>1.4288677643281514E-3</v>
      </c>
      <c r="T38" s="199">
        <f t="shared" si="168"/>
        <v>3.1989750703539279</v>
      </c>
      <c r="U38" s="199">
        <f t="shared" si="168"/>
        <v>0.75492284869612059</v>
      </c>
      <c r="V38" s="198">
        <f t="shared" si="180"/>
        <v>0.87681240867131904</v>
      </c>
      <c r="W38" s="198" t="str">
        <f t="shared" si="180"/>
        <v>NA</v>
      </c>
      <c r="X38" s="203" t="str">
        <f t="shared" si="180"/>
        <v>NA</v>
      </c>
      <c r="Y38" s="203">
        <f t="shared" si="180"/>
        <v>6.2106377899245642</v>
      </c>
      <c r="Z38" s="203">
        <f t="shared" si="180"/>
        <v>0.58359910548226801</v>
      </c>
      <c r="AA38" s="203">
        <f t="shared" si="180"/>
        <v>5.6270386844423017</v>
      </c>
      <c r="AB38" s="198">
        <f t="shared" si="180"/>
        <v>0</v>
      </c>
      <c r="AC38" s="203">
        <f t="shared" si="180"/>
        <v>0.92080890065425613</v>
      </c>
      <c r="AD38" s="203">
        <f t="shared" si="180"/>
        <v>2.4872761319099341E-2</v>
      </c>
      <c r="AE38" s="203">
        <f t="shared" si="180"/>
        <v>0</v>
      </c>
      <c r="AF38" s="203">
        <f t="shared" si="180"/>
        <v>0.1875316051323267</v>
      </c>
      <c r="AG38" s="203">
        <f t="shared" si="180"/>
        <v>6.5652523381991443E-2</v>
      </c>
      <c r="AH38" s="203">
        <f t="shared" si="180"/>
        <v>4.342946489913789E-2</v>
      </c>
      <c r="AI38" s="203">
        <f t="shared" si="180"/>
        <v>5.2224394557611282E-3</v>
      </c>
      <c r="AJ38" s="203">
        <f t="shared" si="180"/>
        <v>4.7785610366484028E-3</v>
      </c>
      <c r="AK38" s="203">
        <f t="shared" si="180"/>
        <v>0</v>
      </c>
      <c r="AL38" s="203">
        <f t="shared" si="180"/>
        <v>0</v>
      </c>
      <c r="AM38" s="189">
        <f t="shared" si="169"/>
        <v>66.759476261326995</v>
      </c>
      <c r="AN38" s="195">
        <f t="shared" si="169"/>
        <v>0</v>
      </c>
      <c r="AO38" s="195">
        <f t="shared" si="169"/>
        <v>7.5088581337179716E-2</v>
      </c>
      <c r="AP38" s="195">
        <f t="shared" si="169"/>
        <v>7.5088581337180729E-2</v>
      </c>
      <c r="AQ38" s="199">
        <f t="shared" si="169"/>
        <v>3.0202213577259305E-2</v>
      </c>
      <c r="AR38" s="199">
        <f t="shared" si="169"/>
        <v>0</v>
      </c>
      <c r="AS38" s="199">
        <f t="shared" si="169"/>
        <v>3.0202213577259305E-2</v>
      </c>
      <c r="AT38" s="199">
        <f t="shared" si="169"/>
        <v>0</v>
      </c>
      <c r="AU38" s="198">
        <f t="shared" si="180"/>
        <v>0.98219616069787352</v>
      </c>
      <c r="AV38" s="203">
        <f t="shared" si="180"/>
        <v>5.1908371448554327E-2</v>
      </c>
      <c r="AW38" s="203">
        <f t="shared" si="180"/>
        <v>0</v>
      </c>
      <c r="AX38" s="203">
        <f t="shared" si="180"/>
        <v>0.20003371214114837</v>
      </c>
      <c r="AY38" s="203">
        <f t="shared" si="180"/>
        <v>9.9365981334906039E-2</v>
      </c>
      <c r="AZ38" s="203">
        <f t="shared" si="180"/>
        <v>7.8962663452978046E-2</v>
      </c>
      <c r="BA38" s="203">
        <f t="shared" si="180"/>
        <v>1.0649680458806959E-2</v>
      </c>
      <c r="BB38" s="203">
        <f t="shared" si="180"/>
        <v>1.0545789873982563E-2</v>
      </c>
      <c r="BC38" s="203">
        <f t="shared" si="180"/>
        <v>0</v>
      </c>
      <c r="BD38" s="203">
        <f t="shared" si="180"/>
        <v>0</v>
      </c>
      <c r="BE38" s="198">
        <f t="shared" si="180"/>
        <v>0.17952650367439663</v>
      </c>
      <c r="BF38" s="203">
        <f t="shared" si="180"/>
        <v>0.17963039425922045</v>
      </c>
      <c r="BG38" s="203">
        <f t="shared" si="180"/>
        <v>1.038905848244745E-4</v>
      </c>
      <c r="BH38" s="203">
        <f t="shared" si="180"/>
        <v>0.75076128557492761</v>
      </c>
      <c r="BI38" s="237">
        <f t="shared" si="170"/>
        <v>6.2106377899245624</v>
      </c>
      <c r="BJ38" s="199">
        <f t="shared" si="180"/>
        <v>5.4598765043496371</v>
      </c>
      <c r="BK38" s="203">
        <f t="shared" si="180"/>
        <v>4.5963257342885519E-3</v>
      </c>
      <c r="BL38" s="203">
        <f t="shared" si="180"/>
        <v>0.1671621800926596</v>
      </c>
      <c r="BM38" s="331">
        <f t="shared" ref="BM38:BS38" si="181">IF(BM6="NA","NA",IF(BM17="NA","NA",STDEV(BM6,BM17)))</f>
        <v>1.0199027270570577E-2</v>
      </c>
      <c r="BN38" s="332">
        <f t="shared" si="181"/>
        <v>1.0786006663632155E-2</v>
      </c>
      <c r="BO38" s="332">
        <f t="shared" si="181"/>
        <v>5.0098522542165024E-3</v>
      </c>
      <c r="BP38" s="332">
        <f t="shared" si="181"/>
        <v>1.7926317469078713E-3</v>
      </c>
      <c r="BQ38" s="332">
        <f t="shared" si="181"/>
        <v>2.6302411142471323E-3</v>
      </c>
      <c r="BR38" s="332">
        <f t="shared" si="181"/>
        <v>4.4228728611549056E-3</v>
      </c>
      <c r="BS38" s="332">
        <f t="shared" si="181"/>
        <v>4.4228728611549837E-3</v>
      </c>
      <c r="BT38" s="198">
        <f t="shared" si="180"/>
        <v>0.11108721893408488</v>
      </c>
      <c r="BU38" s="203">
        <f t="shared" si="180"/>
        <v>5.8708808410185952E-3</v>
      </c>
      <c r="BV38" s="203">
        <f t="shared" si="180"/>
        <v>0</v>
      </c>
      <c r="BW38" s="203">
        <f t="shared" si="180"/>
        <v>2.2623982522261506E-2</v>
      </c>
      <c r="BX38" s="203">
        <f t="shared" si="180"/>
        <v>1.1238376777265831E-2</v>
      </c>
      <c r="BY38" s="203">
        <f t="shared" si="180"/>
        <v>8.9307442169543443E-3</v>
      </c>
      <c r="BZ38" s="203">
        <f t="shared" si="180"/>
        <v>1.2044878936938819E-3</v>
      </c>
      <c r="CA38" s="203">
        <f t="shared" ref="CA38:DZ38" si="182">IF(CA6="NA","NA",IF(CA17="NA","NA",STDEV(CA6,CA17)))</f>
        <v>1.1927377797719555E-3</v>
      </c>
      <c r="CB38" s="203">
        <f t="shared" si="182"/>
        <v>0</v>
      </c>
      <c r="CC38" s="203">
        <f t="shared" si="182"/>
        <v>0</v>
      </c>
      <c r="CD38" s="203">
        <f t="shared" si="182"/>
        <v>2.0304599848028113E-2</v>
      </c>
      <c r="CE38" s="203">
        <f t="shared" si="182"/>
        <v>2.0316349961950069E-2</v>
      </c>
      <c r="CF38" s="203">
        <f t="shared" si="182"/>
        <v>1.1750113921955651E-5</v>
      </c>
      <c r="CG38" s="203">
        <f t="shared" ref="CG38" si="183">IF(CG6="NA","NA",IF(CG17="NA","NA",STDEV(CG6,CG17)))</f>
        <v>8.4911738245038962E-2</v>
      </c>
      <c r="CH38" s="198">
        <f t="shared" si="182"/>
        <v>3.6520350588984611E-12</v>
      </c>
      <c r="CI38" s="199">
        <f t="shared" si="182"/>
        <v>1.5994531953675152E-12</v>
      </c>
      <c r="CJ38" s="199">
        <f t="shared" si="182"/>
        <v>0</v>
      </c>
      <c r="CK38" s="199">
        <f t="shared" si="182"/>
        <v>4.3409131428927398E-13</v>
      </c>
      <c r="CL38" s="199">
        <f t="shared" si="182"/>
        <v>1.5574335913271494E-13</v>
      </c>
      <c r="CM38" s="199">
        <f t="shared" si="182"/>
        <v>0</v>
      </c>
      <c r="CN38" s="199">
        <f t="shared" si="182"/>
        <v>0</v>
      </c>
      <c r="CO38" s="199">
        <f t="shared" si="182"/>
        <v>0</v>
      </c>
      <c r="CP38" s="199">
        <f t="shared" si="182"/>
        <v>0</v>
      </c>
      <c r="CQ38" s="199">
        <f t="shared" si="182"/>
        <v>0</v>
      </c>
      <c r="CR38" s="198">
        <f t="shared" si="182"/>
        <v>5.8984448572208665E-13</v>
      </c>
      <c r="CS38" s="199">
        <f t="shared" si="182"/>
        <v>5.8984448572208665E-13</v>
      </c>
      <c r="CT38" s="199">
        <f t="shared" si="182"/>
        <v>0</v>
      </c>
      <c r="CU38" s="198">
        <f t="shared" si="182"/>
        <v>0.11108721893043284</v>
      </c>
      <c r="CV38" s="199">
        <f t="shared" si="182"/>
        <v>5.8708808426180493E-3</v>
      </c>
      <c r="CW38" s="199">
        <f t="shared" si="182"/>
        <v>0</v>
      </c>
      <c r="CX38" s="199">
        <f t="shared" si="182"/>
        <v>2.2623982522695599E-2</v>
      </c>
      <c r="CY38" s="199">
        <f t="shared" si="182"/>
        <v>1.1238376777110098E-2</v>
      </c>
      <c r="CZ38" s="199">
        <f t="shared" si="182"/>
        <v>8.9307442169543443E-3</v>
      </c>
      <c r="DA38" s="199">
        <f t="shared" si="182"/>
        <v>1.2044878936938819E-3</v>
      </c>
      <c r="DB38" s="199">
        <f t="shared" si="182"/>
        <v>1.1927377797719555E-3</v>
      </c>
      <c r="DC38" s="199">
        <f t="shared" si="182"/>
        <v>0</v>
      </c>
      <c r="DD38" s="199">
        <f t="shared" si="182"/>
        <v>0</v>
      </c>
      <c r="DE38" s="198">
        <f t="shared" si="182"/>
        <v>2.0304599848617998E-2</v>
      </c>
      <c r="DF38" s="199">
        <f t="shared" si="182"/>
        <v>2.0316349962539951E-2</v>
      </c>
      <c r="DG38" s="199">
        <f t="shared" si="182"/>
        <v>1.1750113921955651E-5</v>
      </c>
      <c r="DH38" s="296">
        <f t="shared" si="182"/>
        <v>6.0132209482244093E-3</v>
      </c>
      <c r="DI38" s="301">
        <f t="shared" si="182"/>
        <v>3.1779446822606598E-4</v>
      </c>
      <c r="DJ38" s="301">
        <f t="shared" si="182"/>
        <v>0</v>
      </c>
      <c r="DK38" s="301">
        <f t="shared" si="182"/>
        <v>1.2246503868876837E-3</v>
      </c>
      <c r="DL38" s="301">
        <f t="shared" si="182"/>
        <v>6.0834039513999751E-4</v>
      </c>
      <c r="DM38" s="301">
        <f t="shared" si="182"/>
        <v>4.8342679497512069E-4</v>
      </c>
      <c r="DN38" s="301">
        <f t="shared" si="182"/>
        <v>6.51996863653927E-5</v>
      </c>
      <c r="DO38" s="301">
        <f t="shared" si="182"/>
        <v>6.4563645352421837E-5</v>
      </c>
      <c r="DP38" s="301">
        <f t="shared" si="182"/>
        <v>0</v>
      </c>
      <c r="DQ38" s="301">
        <f t="shared" si="182"/>
        <v>0</v>
      </c>
      <c r="DR38" s="296">
        <f t="shared" si="182"/>
        <v>1.0991007457098422E-3</v>
      </c>
      <c r="DS38" s="301">
        <f t="shared" si="182"/>
        <v>1.0997367867228124E-3</v>
      </c>
      <c r="DT38" s="301">
        <f t="shared" si="182"/>
        <v>6.3604101297269816E-7</v>
      </c>
      <c r="DU38" s="301">
        <f t="shared" si="182"/>
        <v>4.5963257342885025E-3</v>
      </c>
      <c r="DV38" s="198">
        <f t="shared" si="182"/>
        <v>1.0467263909951931E-2</v>
      </c>
      <c r="DW38" s="199" t="str">
        <f t="shared" si="182"/>
        <v>NA</v>
      </c>
      <c r="DX38" s="199" t="str">
        <f t="shared" si="182"/>
        <v>NA</v>
      </c>
      <c r="DY38" s="199" t="str">
        <f t="shared" si="182"/>
        <v>NA</v>
      </c>
      <c r="DZ38" s="200" t="str">
        <f t="shared" si="182"/>
        <v>NA</v>
      </c>
    </row>
    <row r="39" spans="1:130" s="104" customFormat="1">
      <c r="A39" s="62"/>
      <c r="B39" s="62"/>
      <c r="C39" s="78">
        <f t="shared" si="174"/>
        <v>10.274305555554747</v>
      </c>
      <c r="D39" s="78">
        <f t="shared" si="175"/>
        <v>2.4552318819782227E-3</v>
      </c>
      <c r="E39" s="76">
        <f t="shared" ref="E39:BZ39" si="184">IF(E7="NA","NA",IF(E18="NA","NA",STDEV(E7,E18)))</f>
        <v>0</v>
      </c>
      <c r="F39" s="69">
        <f t="shared" si="184"/>
        <v>0</v>
      </c>
      <c r="G39" s="69">
        <f t="shared" si="184"/>
        <v>0</v>
      </c>
      <c r="H39" s="76">
        <f t="shared" si="184"/>
        <v>0</v>
      </c>
      <c r="I39" s="69">
        <f t="shared" si="184"/>
        <v>0</v>
      </c>
      <c r="J39" s="69">
        <f t="shared" si="184"/>
        <v>0</v>
      </c>
      <c r="K39" s="69">
        <f t="shared" si="184"/>
        <v>0</v>
      </c>
      <c r="L39" s="69">
        <f t="shared" si="184"/>
        <v>0</v>
      </c>
      <c r="M39" s="76">
        <f t="shared" si="184"/>
        <v>6.3639610306789177E-2</v>
      </c>
      <c r="N39" s="69">
        <f t="shared" si="184"/>
        <v>0</v>
      </c>
      <c r="O39" s="69">
        <f t="shared" si="184"/>
        <v>0</v>
      </c>
      <c r="P39" s="69">
        <f t="shared" si="184"/>
        <v>0</v>
      </c>
      <c r="Q39" s="69">
        <f t="shared" si="184"/>
        <v>0</v>
      </c>
      <c r="R39" s="69">
        <f t="shared" si="184"/>
        <v>5.6568542494923851E-2</v>
      </c>
      <c r="S39" s="76">
        <f t="shared" si="168"/>
        <v>5.8381672412381085E-3</v>
      </c>
      <c r="T39" s="50">
        <f t="shared" si="168"/>
        <v>2.9740958651002607E-2</v>
      </c>
      <c r="U39" s="50">
        <f t="shared" si="168"/>
        <v>0.20183427640772092</v>
      </c>
      <c r="V39" s="76">
        <f t="shared" si="184"/>
        <v>0.13435028842544494</v>
      </c>
      <c r="W39" s="76">
        <f t="shared" si="184"/>
        <v>1.7203991700839103</v>
      </c>
      <c r="X39" s="69">
        <f t="shared" si="184"/>
        <v>1.0257206522086599</v>
      </c>
      <c r="Y39" s="69" t="str">
        <f t="shared" si="184"/>
        <v>NA</v>
      </c>
      <c r="Z39" s="69" t="str">
        <f t="shared" si="184"/>
        <v>NA</v>
      </c>
      <c r="AA39" s="69" t="str">
        <f t="shared" si="184"/>
        <v>NA</v>
      </c>
      <c r="AB39" s="76">
        <f t="shared" si="184"/>
        <v>0</v>
      </c>
      <c r="AC39" s="69">
        <f t="shared" si="184"/>
        <v>1.0956964871452732</v>
      </c>
      <c r="AD39" s="69">
        <f t="shared" si="184"/>
        <v>0.1025964497364181</v>
      </c>
      <c r="AE39" s="69">
        <f t="shared" si="184"/>
        <v>0</v>
      </c>
      <c r="AF39" s="69">
        <f t="shared" si="184"/>
        <v>4.5126079550430429E-4</v>
      </c>
      <c r="AG39" s="69">
        <f t="shared" si="184"/>
        <v>0.14414906943365435</v>
      </c>
      <c r="AH39" s="69">
        <f t="shared" si="184"/>
        <v>2.124599710543959E-2</v>
      </c>
      <c r="AI39" s="69">
        <f t="shared" si="184"/>
        <v>2.2704194910091634E-2</v>
      </c>
      <c r="AJ39" s="69">
        <f t="shared" si="184"/>
        <v>3.2526013392568096E-2</v>
      </c>
      <c r="AK39" s="69">
        <f t="shared" si="184"/>
        <v>7.9119514442921465E-2</v>
      </c>
      <c r="AL39" s="69">
        <f t="shared" si="184"/>
        <v>7.1316362766265573E-2</v>
      </c>
      <c r="AM39" s="63">
        <f t="shared" si="169"/>
        <v>46.731633382928877</v>
      </c>
      <c r="AN39" s="66">
        <f t="shared" si="169"/>
        <v>0</v>
      </c>
      <c r="AO39" s="66">
        <f t="shared" si="169"/>
        <v>0.10278399336083123</v>
      </c>
      <c r="AP39" s="66">
        <f t="shared" si="169"/>
        <v>0.10278399336083686</v>
      </c>
      <c r="AQ39" s="50">
        <f t="shared" si="169"/>
        <v>2.3419708051573906E-2</v>
      </c>
      <c r="AR39" s="50">
        <f t="shared" si="169"/>
        <v>0</v>
      </c>
      <c r="AS39" s="50">
        <f t="shared" si="169"/>
        <v>2.2705580201026195E-2</v>
      </c>
      <c r="AT39" s="50">
        <f t="shared" si="169"/>
        <v>7.1412785054774492E-4</v>
      </c>
      <c r="AU39" s="76">
        <f t="shared" si="184"/>
        <v>1.1687429196216255</v>
      </c>
      <c r="AV39" s="69">
        <f t="shared" si="184"/>
        <v>0.2141143298846982</v>
      </c>
      <c r="AW39" s="69">
        <f t="shared" si="184"/>
        <v>0</v>
      </c>
      <c r="AX39" s="69">
        <f t="shared" si="184"/>
        <v>4.813448485382177E-4</v>
      </c>
      <c r="AY39" s="69">
        <f t="shared" si="184"/>
        <v>0.21817156454823364</v>
      </c>
      <c r="AZ39" s="69">
        <f t="shared" si="184"/>
        <v>3.8629085646253787E-2</v>
      </c>
      <c r="BA39" s="69">
        <f t="shared" si="184"/>
        <v>4.6298750404892675E-2</v>
      </c>
      <c r="BB39" s="69">
        <f t="shared" si="184"/>
        <v>7.1781546797391599E-2</v>
      </c>
      <c r="BC39" s="69">
        <f t="shared" si="184"/>
        <v>0.18501794146652406</v>
      </c>
      <c r="BD39" s="69">
        <f t="shared" si="184"/>
        <v>0.17432888676198249</v>
      </c>
      <c r="BE39" s="76">
        <f t="shared" si="184"/>
        <v>0.29740330168027335</v>
      </c>
      <c r="BF39" s="69">
        <f t="shared" si="184"/>
        <v>0.18002382375051776</v>
      </c>
      <c r="BG39" s="69">
        <f t="shared" si="184"/>
        <v>0.47742712543079002</v>
      </c>
      <c r="BH39" s="69">
        <f t="shared" si="184"/>
        <v>1.6802605511866033</v>
      </c>
      <c r="BI39" s="238" t="str">
        <f t="shared" si="170"/>
        <v>NA</v>
      </c>
      <c r="BJ39" s="50" t="str">
        <f t="shared" si="184"/>
        <v>NA</v>
      </c>
      <c r="BK39" s="69">
        <f t="shared" si="184"/>
        <v>1.0286924699126686E-2</v>
      </c>
      <c r="BL39" s="69" t="str">
        <f t="shared" si="184"/>
        <v>NA</v>
      </c>
      <c r="BM39" s="329">
        <f t="shared" ref="BM39:BS39" si="185">IF(BM7="NA","NA",IF(BM18="NA","NA",STDEV(BM7,BM18)))</f>
        <v>1.2283550572732917E-2</v>
      </c>
      <c r="BN39" s="330">
        <f t="shared" si="185"/>
        <v>2.5938580247785271E-2</v>
      </c>
      <c r="BO39" s="330">
        <f t="shared" si="185"/>
        <v>2.0547171140676275E-3</v>
      </c>
      <c r="BP39" s="330">
        <f t="shared" si="185"/>
        <v>2.8405059619827345E-3</v>
      </c>
      <c r="BQ39" s="330">
        <f t="shared" si="185"/>
        <v>1.8257456348765705E-3</v>
      </c>
      <c r="BR39" s="330">
        <f t="shared" si="185"/>
        <v>3.616741370645056E-2</v>
      </c>
      <c r="BS39" s="330">
        <f t="shared" si="185"/>
        <v>3.6167413706450505E-2</v>
      </c>
      <c r="BT39" s="76">
        <f t="shared" si="184"/>
        <v>0.15023415459560349</v>
      </c>
      <c r="BU39" s="69">
        <f t="shared" si="184"/>
        <v>2.7758511214385911E-2</v>
      </c>
      <c r="BV39" s="69">
        <f t="shared" si="184"/>
        <v>0</v>
      </c>
      <c r="BW39" s="69">
        <f t="shared" si="184"/>
        <v>4.0806296522843656E-4</v>
      </c>
      <c r="BX39" s="69">
        <f t="shared" si="184"/>
        <v>2.7161737551158676E-2</v>
      </c>
      <c r="BY39" s="69">
        <f t="shared" si="184"/>
        <v>4.9063555243571647E-3</v>
      </c>
      <c r="BZ39" s="69">
        <f t="shared" si="184"/>
        <v>5.8660322596000561E-3</v>
      </c>
      <c r="CA39" s="69">
        <f t="shared" ref="CA39:DZ39" si="186">IF(CA7="NA","NA",IF(CA18="NA","NA",STDEV(CA7,CA18)))</f>
        <v>9.1933770221126962E-3</v>
      </c>
      <c r="CB39" s="69">
        <f t="shared" si="186"/>
        <v>2.3248327723564964E-2</v>
      </c>
      <c r="CC39" s="69">
        <f t="shared" si="186"/>
        <v>2.1918868182702583E-2</v>
      </c>
      <c r="CD39" s="69">
        <f t="shared" si="186"/>
        <v>3.8379286126407362E-2</v>
      </c>
      <c r="CE39" s="69">
        <f t="shared" si="186"/>
        <v>2.1847319061573046E-2</v>
      </c>
      <c r="CF39" s="69">
        <f t="shared" si="186"/>
        <v>6.022660518798055E-2</v>
      </c>
      <c r="CG39" s="69">
        <f t="shared" ref="CG39" si="187">IF(CG7="NA","NA",IF(CG18="NA","NA",STDEV(CG7,CG18)))</f>
        <v>0.21637195193639647</v>
      </c>
      <c r="CH39" s="76">
        <f t="shared" si="186"/>
        <v>2.1488098432491751E-3</v>
      </c>
      <c r="CI39" s="50">
        <f t="shared" si="186"/>
        <v>9.411231287228569E-4</v>
      </c>
      <c r="CJ39" s="50">
        <f t="shared" si="186"/>
        <v>0</v>
      </c>
      <c r="CK39" s="50">
        <f t="shared" si="186"/>
        <v>2.5542919294660769E-4</v>
      </c>
      <c r="CL39" s="50">
        <f t="shared" si="186"/>
        <v>9.1632801223028292E-5</v>
      </c>
      <c r="CM39" s="50">
        <f t="shared" si="186"/>
        <v>0</v>
      </c>
      <c r="CN39" s="50">
        <f t="shared" si="186"/>
        <v>0</v>
      </c>
      <c r="CO39" s="50">
        <f t="shared" si="186"/>
        <v>0</v>
      </c>
      <c r="CP39" s="50">
        <f t="shared" si="186"/>
        <v>0</v>
      </c>
      <c r="CQ39" s="50">
        <f t="shared" si="186"/>
        <v>0</v>
      </c>
      <c r="CR39" s="76">
        <f t="shared" si="186"/>
        <v>3.4706199416959676E-4</v>
      </c>
      <c r="CS39" s="50">
        <f t="shared" si="186"/>
        <v>3.4706199416959676E-4</v>
      </c>
      <c r="CT39" s="50">
        <f t="shared" si="186"/>
        <v>0</v>
      </c>
      <c r="CU39" s="76">
        <f t="shared" si="186"/>
        <v>0.14808534475235433</v>
      </c>
      <c r="CV39" s="50">
        <f t="shared" si="186"/>
        <v>2.6817388085663075E-2</v>
      </c>
      <c r="CW39" s="50">
        <f t="shared" si="186"/>
        <v>0</v>
      </c>
      <c r="CX39" s="50">
        <f t="shared" si="186"/>
        <v>1.5263377228182885E-4</v>
      </c>
      <c r="CY39" s="50">
        <f t="shared" si="186"/>
        <v>2.7253370352381706E-2</v>
      </c>
      <c r="CZ39" s="50">
        <f t="shared" si="186"/>
        <v>4.9063555243571647E-3</v>
      </c>
      <c r="DA39" s="50">
        <f t="shared" si="186"/>
        <v>5.8660322596000561E-3</v>
      </c>
      <c r="DB39" s="50">
        <f t="shared" si="186"/>
        <v>9.1933770221126962E-3</v>
      </c>
      <c r="DC39" s="50">
        <f t="shared" si="186"/>
        <v>2.3248327723564964E-2</v>
      </c>
      <c r="DD39" s="50">
        <f t="shared" si="186"/>
        <v>2.1918868182702583E-2</v>
      </c>
      <c r="DE39" s="76">
        <f t="shared" si="186"/>
        <v>3.8032224132237766E-2</v>
      </c>
      <c r="DF39" s="50">
        <f t="shared" si="186"/>
        <v>2.2194381055742642E-2</v>
      </c>
      <c r="DG39" s="50">
        <f t="shared" si="186"/>
        <v>6.022660518798055E-2</v>
      </c>
      <c r="DH39" s="159">
        <f t="shared" si="186"/>
        <v>7.1553012408073838E-3</v>
      </c>
      <c r="DI39" s="105">
        <f t="shared" si="186"/>
        <v>1.3108550260091489E-3</v>
      </c>
      <c r="DJ39" s="105">
        <f t="shared" si="186"/>
        <v>0</v>
      </c>
      <c r="DK39" s="105">
        <f t="shared" si="186"/>
        <v>2.946899043559689E-6</v>
      </c>
      <c r="DL39" s="105">
        <f t="shared" si="186"/>
        <v>1.3356943090840311E-3</v>
      </c>
      <c r="DM39" s="105">
        <f t="shared" si="186"/>
        <v>2.3649575951688103E-4</v>
      </c>
      <c r="DN39" s="105">
        <f t="shared" si="186"/>
        <v>2.8345113425560592E-4</v>
      </c>
      <c r="DO39" s="105">
        <f t="shared" si="186"/>
        <v>4.3946241918858283E-4</v>
      </c>
      <c r="DP39" s="105">
        <f t="shared" si="186"/>
        <v>1.1327205358177791E-3</v>
      </c>
      <c r="DQ39" s="105">
        <f t="shared" si="186"/>
        <v>1.0672797916588966E-3</v>
      </c>
      <c r="DR39" s="159">
        <f t="shared" si="186"/>
        <v>1.8207684323101605E-3</v>
      </c>
      <c r="DS39" s="105">
        <f t="shared" si="186"/>
        <v>1.1021454486107064E-3</v>
      </c>
      <c r="DT39" s="105">
        <f t="shared" si="186"/>
        <v>2.9229138809208619E-3</v>
      </c>
      <c r="DU39" s="105">
        <f t="shared" si="186"/>
        <v>1.0286924699126686E-2</v>
      </c>
      <c r="DV39" s="76">
        <f t="shared" si="186"/>
        <v>0</v>
      </c>
      <c r="DW39" s="50">
        <f t="shared" si="186"/>
        <v>0.22392962344725031</v>
      </c>
      <c r="DX39" s="50">
        <f t="shared" si="186"/>
        <v>0.13371626593736258</v>
      </c>
      <c r="DY39" s="50">
        <f t="shared" si="186"/>
        <v>1.527569699113368E-2</v>
      </c>
      <c r="DZ39" s="71">
        <f t="shared" si="186"/>
        <v>9.9377235352306088E-3</v>
      </c>
    </row>
    <row r="40" spans="1:130" s="104" customFormat="1">
      <c r="A40" s="62"/>
      <c r="B40" s="62"/>
      <c r="C40" s="78">
        <f t="shared" si="174"/>
        <v>13.944444444445253</v>
      </c>
      <c r="D40" s="78">
        <f t="shared" si="175"/>
        <v>0</v>
      </c>
      <c r="E40" s="76">
        <f t="shared" ref="E40:BZ40" si="188">IF(E8="NA","NA",IF(E19="NA","NA",STDEV(E8,E19)))</f>
        <v>0</v>
      </c>
      <c r="F40" s="69">
        <f t="shared" si="188"/>
        <v>0</v>
      </c>
      <c r="G40" s="69">
        <f t="shared" si="188"/>
        <v>0</v>
      </c>
      <c r="H40" s="76">
        <f t="shared" si="188"/>
        <v>0</v>
      </c>
      <c r="I40" s="69">
        <f t="shared" si="188"/>
        <v>0</v>
      </c>
      <c r="J40" s="69">
        <f t="shared" si="188"/>
        <v>0</v>
      </c>
      <c r="K40" s="69">
        <f t="shared" si="188"/>
        <v>0</v>
      </c>
      <c r="L40" s="69">
        <f t="shared" si="188"/>
        <v>0</v>
      </c>
      <c r="M40" s="76">
        <f t="shared" si="188"/>
        <v>0.14142135623730964</v>
      </c>
      <c r="N40" s="69">
        <f t="shared" si="188"/>
        <v>3.5355339059327378</v>
      </c>
      <c r="O40" s="69">
        <f t="shared" si="188"/>
        <v>0</v>
      </c>
      <c r="P40" s="69">
        <f t="shared" si="188"/>
        <v>0</v>
      </c>
      <c r="Q40" s="69">
        <f t="shared" si="188"/>
        <v>0</v>
      </c>
      <c r="R40" s="69">
        <f t="shared" si="188"/>
        <v>0</v>
      </c>
      <c r="S40" s="76">
        <f t="shared" si="168"/>
        <v>3.173709941514017E-2</v>
      </c>
      <c r="T40" s="50">
        <f t="shared" si="168"/>
        <v>3.2110809363234929</v>
      </c>
      <c r="U40" s="50">
        <f t="shared" si="168"/>
        <v>1.2393474369349307</v>
      </c>
      <c r="V40" s="76">
        <f t="shared" si="188"/>
        <v>1.7182694782833103</v>
      </c>
      <c r="W40" s="76">
        <f t="shared" si="188"/>
        <v>2.7455628840600474</v>
      </c>
      <c r="X40" s="69">
        <f t="shared" si="188"/>
        <v>2.5423628541369072</v>
      </c>
      <c r="Y40" s="69">
        <f t="shared" si="188"/>
        <v>3.5610985652077529</v>
      </c>
      <c r="Z40" s="69">
        <f t="shared" si="188"/>
        <v>0.66535583453226632</v>
      </c>
      <c r="AA40" s="69">
        <f t="shared" si="188"/>
        <v>2.8957427306754817</v>
      </c>
      <c r="AB40" s="76">
        <f t="shared" si="188"/>
        <v>0</v>
      </c>
      <c r="AC40" s="69">
        <f t="shared" si="188"/>
        <v>3.203576755408124</v>
      </c>
      <c r="AD40" s="69">
        <f t="shared" si="188"/>
        <v>7.9719737304339705E-2</v>
      </c>
      <c r="AE40" s="69">
        <f t="shared" si="188"/>
        <v>0</v>
      </c>
      <c r="AF40" s="69">
        <f t="shared" si="188"/>
        <v>0.18215462495596976</v>
      </c>
      <c r="AG40" s="69">
        <f t="shared" si="188"/>
        <v>1.5197783515031991</v>
      </c>
      <c r="AH40" s="69">
        <f t="shared" si="188"/>
        <v>2.1038204146406721E-2</v>
      </c>
      <c r="AI40" s="69">
        <f t="shared" si="188"/>
        <v>0.13820968480948284</v>
      </c>
      <c r="AJ40" s="69">
        <f t="shared" si="188"/>
        <v>2.5265596346390586E-3</v>
      </c>
      <c r="AK40" s="69">
        <f t="shared" si="188"/>
        <v>4.4887848617158339E-2</v>
      </c>
      <c r="AL40" s="69">
        <f t="shared" si="188"/>
        <v>4.544343026057323E-2</v>
      </c>
      <c r="AM40" s="63">
        <f t="shared" si="169"/>
        <v>427.26064807249276</v>
      </c>
      <c r="AN40" s="66">
        <f t="shared" si="169"/>
        <v>0</v>
      </c>
      <c r="AO40" s="66">
        <f t="shared" si="169"/>
        <v>0.30283096772078377</v>
      </c>
      <c r="AP40" s="66">
        <f t="shared" si="169"/>
        <v>0.30283096772078011</v>
      </c>
      <c r="AQ40" s="50">
        <f t="shared" si="169"/>
        <v>0.19402564907730005</v>
      </c>
      <c r="AR40" s="50">
        <f t="shared" si="169"/>
        <v>0</v>
      </c>
      <c r="AS40" s="50">
        <f t="shared" si="169"/>
        <v>0.1931946999669813</v>
      </c>
      <c r="AT40" s="50">
        <f t="shared" si="169"/>
        <v>8.3094911031874425E-4</v>
      </c>
      <c r="AU40" s="76">
        <f t="shared" si="188"/>
        <v>3.4171485391020022</v>
      </c>
      <c r="AV40" s="69">
        <f t="shared" si="188"/>
        <v>0.16637162567862149</v>
      </c>
      <c r="AW40" s="69">
        <f t="shared" si="188"/>
        <v>0</v>
      </c>
      <c r="AX40" s="69">
        <f t="shared" si="188"/>
        <v>0.19429826661970084</v>
      </c>
      <c r="AY40" s="69">
        <f t="shared" si="188"/>
        <v>2.3002050725453818</v>
      </c>
      <c r="AZ40" s="69">
        <f t="shared" si="188"/>
        <v>3.8251280266194045E-2</v>
      </c>
      <c r="BA40" s="69">
        <f t="shared" si="188"/>
        <v>0.28183935725855319</v>
      </c>
      <c r="BB40" s="69">
        <f t="shared" si="188"/>
        <v>5.5758557454104714E-3</v>
      </c>
      <c r="BC40" s="69">
        <f t="shared" si="188"/>
        <v>0.10496850753550874</v>
      </c>
      <c r="BD40" s="69">
        <f t="shared" si="188"/>
        <v>0.11108394063695678</v>
      </c>
      <c r="BE40" s="76">
        <f t="shared" si="188"/>
        <v>2.6364740358774768</v>
      </c>
      <c r="BF40" s="69">
        <f t="shared" si="188"/>
        <v>2.1441580861918883</v>
      </c>
      <c r="BG40" s="69">
        <f t="shared" si="188"/>
        <v>0.49231594968560866</v>
      </c>
      <c r="BH40" s="69">
        <f t="shared" si="188"/>
        <v>6.219994200658105</v>
      </c>
      <c r="BI40" s="238">
        <f t="shared" si="170"/>
        <v>3.5610985652077529</v>
      </c>
      <c r="BJ40" s="50">
        <f t="shared" si="188"/>
        <v>2.6588956354503623</v>
      </c>
      <c r="BK40" s="69">
        <f t="shared" si="188"/>
        <v>3.8080172700590234E-2</v>
      </c>
      <c r="BL40" s="69">
        <f t="shared" si="188"/>
        <v>5.5546383661258396</v>
      </c>
      <c r="BM40" s="76">
        <f t="shared" ref="BM40:BS40" si="189">IF(BM8="NA","NA",IF(BM19="NA","NA",STDEV(BM8,BM19)))</f>
        <v>0.12927913461092497</v>
      </c>
      <c r="BN40" s="69">
        <f t="shared" si="189"/>
        <v>0.12280851912503192</v>
      </c>
      <c r="BO40" s="69">
        <f t="shared" si="189"/>
        <v>4.8177911143823613E-3</v>
      </c>
      <c r="BP40" s="69">
        <f t="shared" si="189"/>
        <v>1.9317681101077702E-2</v>
      </c>
      <c r="BQ40" s="69">
        <f t="shared" si="189"/>
        <v>2.2837824788099446E-2</v>
      </c>
      <c r="BR40" s="69">
        <f t="shared" si="189"/>
        <v>1.1288406600275476E-2</v>
      </c>
      <c r="BS40" s="69">
        <f t="shared" si="189"/>
        <v>1.1288406600275448E-2</v>
      </c>
      <c r="BT40" s="76">
        <f t="shared" si="188"/>
        <v>0.38794496186571387</v>
      </c>
      <c r="BU40" s="69">
        <f t="shared" si="188"/>
        <v>1.8887980209485136E-2</v>
      </c>
      <c r="BV40" s="69">
        <f t="shared" si="188"/>
        <v>0</v>
      </c>
      <c r="BW40" s="69">
        <f t="shared" si="188"/>
        <v>2.205845978652201E-2</v>
      </c>
      <c r="BX40" s="69">
        <f t="shared" si="188"/>
        <v>0.26113964872783751</v>
      </c>
      <c r="BY40" s="69">
        <f t="shared" si="188"/>
        <v>4.3426240604931554E-3</v>
      </c>
      <c r="BZ40" s="69">
        <f t="shared" si="188"/>
        <v>3.1996899594145208E-2</v>
      </c>
      <c r="CA40" s="69">
        <f t="shared" ref="CA40:DZ40" si="190">IF(CA8="NA","NA",IF(CA19="NA","NA",STDEV(CA8,CA19)))</f>
        <v>6.3302051981926129E-4</v>
      </c>
      <c r="CB40" s="69">
        <f t="shared" si="190"/>
        <v>1.1916954497876537E-2</v>
      </c>
      <c r="CC40" s="69">
        <f t="shared" si="190"/>
        <v>1.2611232617245925E-2</v>
      </c>
      <c r="CD40" s="69">
        <f t="shared" si="190"/>
        <v>0.29931587919125691</v>
      </c>
      <c r="CE40" s="69">
        <f t="shared" si="190"/>
        <v>0.24342381300180937</v>
      </c>
      <c r="CF40" s="69">
        <f t="shared" si="190"/>
        <v>5.5892066189448385E-2</v>
      </c>
      <c r="CG40" s="69">
        <f t="shared" ref="CG40" si="191">IF(CG8="NA","NA",IF(CG19="NA","NA",STDEV(CG8,CG19)))</f>
        <v>0.70614882126645595</v>
      </c>
      <c r="CH40" s="76">
        <f t="shared" si="190"/>
        <v>0</v>
      </c>
      <c r="CI40" s="50">
        <f t="shared" si="190"/>
        <v>0</v>
      </c>
      <c r="CJ40" s="50">
        <f t="shared" si="190"/>
        <v>0</v>
      </c>
      <c r="CK40" s="50">
        <f t="shared" si="190"/>
        <v>0</v>
      </c>
      <c r="CL40" s="50">
        <f t="shared" si="190"/>
        <v>0</v>
      </c>
      <c r="CM40" s="50">
        <f t="shared" si="190"/>
        <v>0</v>
      </c>
      <c r="CN40" s="50">
        <f t="shared" si="190"/>
        <v>0</v>
      </c>
      <c r="CO40" s="50">
        <f t="shared" si="190"/>
        <v>0</v>
      </c>
      <c r="CP40" s="50">
        <f t="shared" si="190"/>
        <v>0</v>
      </c>
      <c r="CQ40" s="50">
        <f t="shared" si="190"/>
        <v>0</v>
      </c>
      <c r="CR40" s="76">
        <f t="shared" si="190"/>
        <v>0</v>
      </c>
      <c r="CS40" s="50">
        <f t="shared" si="190"/>
        <v>0</v>
      </c>
      <c r="CT40" s="50">
        <f t="shared" si="190"/>
        <v>0</v>
      </c>
      <c r="CU40" s="76">
        <f t="shared" si="190"/>
        <v>0.38794496186571426</v>
      </c>
      <c r="CV40" s="50">
        <f t="shared" si="190"/>
        <v>1.8887980209485143E-2</v>
      </c>
      <c r="CW40" s="50">
        <f t="shared" si="190"/>
        <v>0</v>
      </c>
      <c r="CX40" s="50">
        <f t="shared" si="190"/>
        <v>2.205845978652201E-2</v>
      </c>
      <c r="CY40" s="50">
        <f t="shared" si="190"/>
        <v>0.26113964872783757</v>
      </c>
      <c r="CZ40" s="50">
        <f t="shared" si="190"/>
        <v>4.3426240604931554E-3</v>
      </c>
      <c r="DA40" s="50">
        <f t="shared" si="190"/>
        <v>3.1996899594145208E-2</v>
      </c>
      <c r="DB40" s="50">
        <f t="shared" si="190"/>
        <v>6.3302051981926129E-4</v>
      </c>
      <c r="DC40" s="50">
        <f t="shared" si="190"/>
        <v>1.1916954497876537E-2</v>
      </c>
      <c r="DD40" s="50">
        <f t="shared" si="190"/>
        <v>1.2611232617245925E-2</v>
      </c>
      <c r="DE40" s="76">
        <f t="shared" si="190"/>
        <v>0.29931587919125691</v>
      </c>
      <c r="DF40" s="50">
        <f t="shared" si="190"/>
        <v>0.24342381300180846</v>
      </c>
      <c r="DG40" s="50">
        <f t="shared" si="190"/>
        <v>5.5892066189448385E-2</v>
      </c>
      <c r="DH40" s="159">
        <f t="shared" si="190"/>
        <v>2.0920535022171956E-2</v>
      </c>
      <c r="DI40" s="105">
        <f t="shared" si="190"/>
        <v>1.0185636889580272E-3</v>
      </c>
      <c r="DJ40" s="105">
        <f t="shared" si="190"/>
        <v>0</v>
      </c>
      <c r="DK40" s="105">
        <f t="shared" si="190"/>
        <v>1.1895367277867666E-3</v>
      </c>
      <c r="DL40" s="105">
        <f t="shared" si="190"/>
        <v>1.4082361427287837E-2</v>
      </c>
      <c r="DM40" s="105">
        <f t="shared" si="190"/>
        <v>2.3418275187478987E-4</v>
      </c>
      <c r="DN40" s="105">
        <f t="shared" si="190"/>
        <v>1.7254825409794593E-3</v>
      </c>
      <c r="DO40" s="105">
        <f t="shared" si="190"/>
        <v>3.4136615387252082E-5</v>
      </c>
      <c r="DP40" s="105">
        <f t="shared" si="190"/>
        <v>6.4264029292060323E-4</v>
      </c>
      <c r="DQ40" s="105">
        <f t="shared" si="190"/>
        <v>6.8008031957165831E-4</v>
      </c>
      <c r="DR40" s="159">
        <f t="shared" si="190"/>
        <v>1.6141073989460367E-2</v>
      </c>
      <c r="DS40" s="105">
        <f t="shared" si="190"/>
        <v>1.3127007451375886E-2</v>
      </c>
      <c r="DT40" s="105">
        <f t="shared" si="190"/>
        <v>3.0140665380844704E-3</v>
      </c>
      <c r="DU40" s="105">
        <f t="shared" si="190"/>
        <v>3.8080172700590255E-2</v>
      </c>
      <c r="DV40" s="76">
        <f t="shared" si="190"/>
        <v>0</v>
      </c>
      <c r="DW40" s="50">
        <f t="shared" si="190"/>
        <v>0.31170061124603737</v>
      </c>
      <c r="DX40" s="50">
        <f t="shared" si="190"/>
        <v>0.28863154446196265</v>
      </c>
      <c r="DY40" s="50">
        <f t="shared" si="190"/>
        <v>2.4378288141675159E-2</v>
      </c>
      <c r="DZ40" s="71">
        <f t="shared" si="190"/>
        <v>2.4631754382881274E-2</v>
      </c>
    </row>
    <row r="41" spans="1:130" s="104" customFormat="1">
      <c r="A41" s="60"/>
      <c r="B41" s="60"/>
      <c r="C41" s="66">
        <f t="shared" si="174"/>
        <v>17.270833333335759</v>
      </c>
      <c r="D41" s="66">
        <f t="shared" si="175"/>
        <v>0</v>
      </c>
      <c r="E41" s="76">
        <f t="shared" ref="E41:BZ41" si="192">IF(E9="NA","NA",IF(E20="NA","NA",STDEV(E9,E20)))</f>
        <v>0</v>
      </c>
      <c r="F41" s="50">
        <f t="shared" si="192"/>
        <v>0</v>
      </c>
      <c r="G41" s="50">
        <f t="shared" si="192"/>
        <v>9.423498726556496E-14</v>
      </c>
      <c r="H41" s="76">
        <f t="shared" si="192"/>
        <v>1.2347207095089208E-11</v>
      </c>
      <c r="I41" s="50">
        <f t="shared" si="192"/>
        <v>0</v>
      </c>
      <c r="J41" s="50">
        <f t="shared" si="192"/>
        <v>0</v>
      </c>
      <c r="K41" s="50">
        <f t="shared" si="192"/>
        <v>2.5654054700925936E-11</v>
      </c>
      <c r="L41" s="50">
        <f t="shared" si="192"/>
        <v>1.6209634592117467E-11</v>
      </c>
      <c r="M41" s="76">
        <f t="shared" si="192"/>
        <v>3.5355339059327251E-2</v>
      </c>
      <c r="N41" s="50">
        <f t="shared" si="192"/>
        <v>0</v>
      </c>
      <c r="O41" s="50">
        <f t="shared" si="192"/>
        <v>0</v>
      </c>
      <c r="P41" s="50">
        <f t="shared" si="192"/>
        <v>0</v>
      </c>
      <c r="Q41" s="50">
        <f t="shared" si="192"/>
        <v>0</v>
      </c>
      <c r="R41" s="50">
        <f t="shared" si="192"/>
        <v>0</v>
      </c>
      <c r="S41" s="76">
        <f t="shared" si="168"/>
        <v>5.992430349038522E-3</v>
      </c>
      <c r="T41" s="50">
        <f t="shared" si="168"/>
        <v>0</v>
      </c>
      <c r="U41" s="50">
        <f t="shared" si="168"/>
        <v>0.93265309323209677</v>
      </c>
      <c r="V41" s="76">
        <f t="shared" si="192"/>
        <v>2.3263813101037218</v>
      </c>
      <c r="W41" s="76" t="str">
        <f t="shared" si="192"/>
        <v>NA</v>
      </c>
      <c r="X41" s="50" t="str">
        <f t="shared" si="192"/>
        <v>NA</v>
      </c>
      <c r="Y41" s="50" t="str">
        <f t="shared" si="192"/>
        <v>NA</v>
      </c>
      <c r="Z41" s="50" t="str">
        <f t="shared" si="192"/>
        <v>NA</v>
      </c>
      <c r="AA41" s="50" t="str">
        <f t="shared" si="192"/>
        <v>NA</v>
      </c>
      <c r="AB41" s="76">
        <f t="shared" si="192"/>
        <v>1.973038182587623E-2</v>
      </c>
      <c r="AC41" s="50">
        <f t="shared" si="192"/>
        <v>4.8046186105609383</v>
      </c>
      <c r="AD41" s="50">
        <f t="shared" si="192"/>
        <v>0.30993556903221436</v>
      </c>
      <c r="AE41" s="50">
        <f t="shared" si="192"/>
        <v>0</v>
      </c>
      <c r="AF41" s="50">
        <f t="shared" si="192"/>
        <v>0.29858971770814641</v>
      </c>
      <c r="AG41" s="50">
        <f t="shared" si="192"/>
        <v>1.4869584550529309</v>
      </c>
      <c r="AH41" s="50">
        <f t="shared" si="192"/>
        <v>0</v>
      </c>
      <c r="AI41" s="50">
        <f t="shared" si="192"/>
        <v>0</v>
      </c>
      <c r="AJ41" s="50">
        <f t="shared" si="192"/>
        <v>0</v>
      </c>
      <c r="AK41" s="50">
        <f t="shared" si="192"/>
        <v>0</v>
      </c>
      <c r="AL41" s="50">
        <f t="shared" si="192"/>
        <v>0</v>
      </c>
      <c r="AM41" s="63">
        <f t="shared" si="169"/>
        <v>213.63032403624641</v>
      </c>
      <c r="AN41" s="66">
        <f t="shared" si="169"/>
        <v>0</v>
      </c>
      <c r="AO41" s="66">
        <f t="shared" si="169"/>
        <v>0.14186876326666067</v>
      </c>
      <c r="AP41" s="66">
        <f t="shared" si="169"/>
        <v>0.14186876326667999</v>
      </c>
      <c r="AQ41" s="50">
        <f t="shared" si="169"/>
        <v>0.10703815818094828</v>
      </c>
      <c r="AR41" s="50">
        <f t="shared" si="169"/>
        <v>0</v>
      </c>
      <c r="AS41" s="50">
        <f t="shared" si="169"/>
        <v>0.10660578936060829</v>
      </c>
      <c r="AT41" s="50">
        <f t="shared" si="169"/>
        <v>4.3236882033996689E-4</v>
      </c>
      <c r="AU41" s="76">
        <f t="shared" si="192"/>
        <v>5.1249265179316099</v>
      </c>
      <c r="AV41" s="50">
        <f t="shared" si="192"/>
        <v>0.64682205711070873</v>
      </c>
      <c r="AW41" s="50">
        <f t="shared" si="192"/>
        <v>0</v>
      </c>
      <c r="AX41" s="50">
        <f t="shared" si="192"/>
        <v>0.31849569888868939</v>
      </c>
      <c r="AY41" s="50">
        <f t="shared" si="192"/>
        <v>2.2505317157557876</v>
      </c>
      <c r="AZ41" s="50">
        <f t="shared" si="192"/>
        <v>0</v>
      </c>
      <c r="BA41" s="50">
        <f t="shared" si="192"/>
        <v>0</v>
      </c>
      <c r="BB41" s="50">
        <f t="shared" si="192"/>
        <v>0</v>
      </c>
      <c r="BC41" s="50">
        <f t="shared" si="192"/>
        <v>0</v>
      </c>
      <c r="BD41" s="50">
        <f t="shared" si="192"/>
        <v>0</v>
      </c>
      <c r="BE41" s="76">
        <f t="shared" si="192"/>
        <v>1.9320360168670989</v>
      </c>
      <c r="BF41" s="50">
        <f t="shared" si="192"/>
        <v>1.9320360168670989</v>
      </c>
      <c r="BG41" s="50">
        <f t="shared" si="192"/>
        <v>0</v>
      </c>
      <c r="BH41" s="50">
        <f t="shared" si="192"/>
        <v>6.4101404776880342</v>
      </c>
      <c r="BI41" s="238" t="str">
        <f t="shared" si="170"/>
        <v>NA</v>
      </c>
      <c r="BJ41" s="50" t="str">
        <f t="shared" si="192"/>
        <v>NA</v>
      </c>
      <c r="BK41" s="50">
        <f t="shared" si="192"/>
        <v>3.9244290034800559E-2</v>
      </c>
      <c r="BL41" s="50" t="str">
        <f t="shared" si="192"/>
        <v>NA</v>
      </c>
      <c r="BM41" s="76">
        <f t="shared" ref="BM41:BS41" si="193">IF(BM9="NA","NA",IF(BM20="NA","NA",STDEV(BM9,BM20)))</f>
        <v>0.14217997633646665</v>
      </c>
      <c r="BN41" s="50">
        <f t="shared" si="193"/>
        <v>0.14217997633646673</v>
      </c>
      <c r="BO41" s="50">
        <f t="shared" si="193"/>
        <v>0</v>
      </c>
      <c r="BP41" s="50">
        <f t="shared" si="193"/>
        <v>0</v>
      </c>
      <c r="BQ41" s="50">
        <f t="shared" si="193"/>
        <v>0</v>
      </c>
      <c r="BR41" s="50">
        <f t="shared" si="193"/>
        <v>0</v>
      </c>
      <c r="BS41" s="50">
        <f t="shared" si="193"/>
        <v>0</v>
      </c>
      <c r="BT41" s="76">
        <f t="shared" si="192"/>
        <v>0.64195321727713728</v>
      </c>
      <c r="BU41" s="50">
        <f t="shared" si="192"/>
        <v>8.1021552038880229E-2</v>
      </c>
      <c r="BV41" s="50">
        <f t="shared" si="192"/>
        <v>0</v>
      </c>
      <c r="BW41" s="50">
        <f t="shared" si="192"/>
        <v>3.9895077105035655E-2</v>
      </c>
      <c r="BX41" s="50">
        <f t="shared" si="192"/>
        <v>0.28190376397762335</v>
      </c>
      <c r="BY41" s="50">
        <f t="shared" si="192"/>
        <v>0</v>
      </c>
      <c r="BZ41" s="50">
        <f t="shared" si="192"/>
        <v>0</v>
      </c>
      <c r="CA41" s="50">
        <f t="shared" ref="CA41:DZ41" si="194">IF(CA9="NA","NA",IF(CA20="NA","NA",STDEV(CA9,CA20)))</f>
        <v>0</v>
      </c>
      <c r="CB41" s="50">
        <f t="shared" si="194"/>
        <v>0</v>
      </c>
      <c r="CC41" s="50">
        <f t="shared" si="194"/>
        <v>0</v>
      </c>
      <c r="CD41" s="50">
        <f t="shared" si="194"/>
        <v>0.24200868687258892</v>
      </c>
      <c r="CE41" s="50">
        <f t="shared" si="194"/>
        <v>0.24200868687258892</v>
      </c>
      <c r="CF41" s="50">
        <f t="shared" si="194"/>
        <v>0</v>
      </c>
      <c r="CG41" s="50">
        <f t="shared" ref="CG41" si="195">IF(CG9="NA","NA",IF(CG20="NA","NA",STDEV(CG9,CG20)))</f>
        <v>0.80294035211084591</v>
      </c>
      <c r="CH41" s="76">
        <f t="shared" si="194"/>
        <v>0</v>
      </c>
      <c r="CI41" s="50">
        <f t="shared" si="194"/>
        <v>0</v>
      </c>
      <c r="CJ41" s="50">
        <f t="shared" si="194"/>
        <v>0</v>
      </c>
      <c r="CK41" s="50">
        <f t="shared" si="194"/>
        <v>0</v>
      </c>
      <c r="CL41" s="50">
        <f t="shared" si="194"/>
        <v>0</v>
      </c>
      <c r="CM41" s="50">
        <f t="shared" si="194"/>
        <v>0</v>
      </c>
      <c r="CN41" s="50">
        <f t="shared" si="194"/>
        <v>0</v>
      </c>
      <c r="CO41" s="50">
        <f t="shared" si="194"/>
        <v>0</v>
      </c>
      <c r="CP41" s="50">
        <f t="shared" si="194"/>
        <v>0</v>
      </c>
      <c r="CQ41" s="50">
        <f t="shared" si="194"/>
        <v>0</v>
      </c>
      <c r="CR41" s="76">
        <f t="shared" si="194"/>
        <v>0</v>
      </c>
      <c r="CS41" s="50">
        <f t="shared" si="194"/>
        <v>0</v>
      </c>
      <c r="CT41" s="50">
        <f t="shared" si="194"/>
        <v>0</v>
      </c>
      <c r="CU41" s="76">
        <f t="shared" si="194"/>
        <v>0.64195321727713794</v>
      </c>
      <c r="CV41" s="50">
        <f t="shared" si="194"/>
        <v>8.1021552038880215E-2</v>
      </c>
      <c r="CW41" s="50">
        <f t="shared" si="194"/>
        <v>0</v>
      </c>
      <c r="CX41" s="50">
        <f t="shared" si="194"/>
        <v>3.9895077105035655E-2</v>
      </c>
      <c r="CY41" s="50">
        <f t="shared" si="194"/>
        <v>0.28190376397762335</v>
      </c>
      <c r="CZ41" s="50">
        <f t="shared" si="194"/>
        <v>0</v>
      </c>
      <c r="DA41" s="50">
        <f t="shared" si="194"/>
        <v>0</v>
      </c>
      <c r="DB41" s="50">
        <f t="shared" si="194"/>
        <v>0</v>
      </c>
      <c r="DC41" s="50">
        <f t="shared" si="194"/>
        <v>0</v>
      </c>
      <c r="DD41" s="50">
        <f t="shared" si="194"/>
        <v>0</v>
      </c>
      <c r="DE41" s="76">
        <f t="shared" si="194"/>
        <v>0.242008686872588</v>
      </c>
      <c r="DF41" s="50">
        <f t="shared" si="194"/>
        <v>0.242008686872588</v>
      </c>
      <c r="DG41" s="50">
        <f t="shared" si="194"/>
        <v>0</v>
      </c>
      <c r="DH41" s="159">
        <f t="shared" si="194"/>
        <v>3.1375927466302571E-2</v>
      </c>
      <c r="DI41" s="160">
        <f t="shared" si="194"/>
        <v>3.959986914251575E-3</v>
      </c>
      <c r="DJ41" s="160">
        <f t="shared" si="194"/>
        <v>0</v>
      </c>
      <c r="DK41" s="160">
        <f t="shared" si="194"/>
        <v>1.9499007276876919E-3</v>
      </c>
      <c r="DL41" s="160">
        <f t="shared" si="194"/>
        <v>1.3778250210437241E-2</v>
      </c>
      <c r="DM41" s="160">
        <f t="shared" si="194"/>
        <v>0</v>
      </c>
      <c r="DN41" s="160">
        <f t="shared" si="194"/>
        <v>0</v>
      </c>
      <c r="DO41" s="160">
        <f t="shared" si="194"/>
        <v>0</v>
      </c>
      <c r="DP41" s="160">
        <f t="shared" si="194"/>
        <v>0</v>
      </c>
      <c r="DQ41" s="160">
        <f t="shared" si="194"/>
        <v>0</v>
      </c>
      <c r="DR41" s="159">
        <f t="shared" si="194"/>
        <v>1.1828349482749528E-2</v>
      </c>
      <c r="DS41" s="160">
        <f t="shared" si="194"/>
        <v>1.1828349482749528E-2</v>
      </c>
      <c r="DT41" s="160">
        <f t="shared" si="194"/>
        <v>0</v>
      </c>
      <c r="DU41" s="160">
        <f t="shared" si="194"/>
        <v>3.9244290034800608E-2</v>
      </c>
      <c r="DV41" s="76">
        <f t="shared" si="194"/>
        <v>1.7688033602547937E-11</v>
      </c>
      <c r="DW41" s="50" t="str">
        <f t="shared" si="194"/>
        <v>NA</v>
      </c>
      <c r="DX41" s="50" t="str">
        <f t="shared" si="194"/>
        <v>NA</v>
      </c>
      <c r="DY41" s="50" t="str">
        <f t="shared" si="194"/>
        <v>NA</v>
      </c>
      <c r="DZ41" s="71" t="str">
        <f t="shared" si="194"/>
        <v>NA</v>
      </c>
    </row>
    <row r="42" spans="1:130" s="104" customFormat="1">
      <c r="A42" s="60"/>
      <c r="B42" s="60"/>
      <c r="C42" s="66">
        <f t="shared" si="174"/>
        <v>20.965277777781012</v>
      </c>
      <c r="D42" s="66">
        <f t="shared" si="175"/>
        <v>5.1448789686149945E-12</v>
      </c>
      <c r="E42" s="76">
        <f t="shared" ref="E42:BZ42" si="196">IF(E10="NA","NA",IF(E21="NA","NA",STDEV(E10,E21)))</f>
        <v>0</v>
      </c>
      <c r="F42" s="50">
        <f t="shared" si="196"/>
        <v>0</v>
      </c>
      <c r="G42" s="50">
        <f t="shared" si="196"/>
        <v>1.1747235555301547E-13</v>
      </c>
      <c r="H42" s="76">
        <f t="shared" si="196"/>
        <v>1.2348463169056153E-11</v>
      </c>
      <c r="I42" s="50">
        <f t="shared" si="196"/>
        <v>0</v>
      </c>
      <c r="J42" s="50">
        <f t="shared" si="196"/>
        <v>0</v>
      </c>
      <c r="K42" s="50">
        <f t="shared" si="196"/>
        <v>3.1979643198471128E-11</v>
      </c>
      <c r="L42" s="50">
        <f t="shared" si="196"/>
        <v>2.0208974093245782E-11</v>
      </c>
      <c r="M42" s="76">
        <f t="shared" si="196"/>
        <v>3.5355339059327251E-2</v>
      </c>
      <c r="N42" s="50">
        <f t="shared" si="196"/>
        <v>0</v>
      </c>
      <c r="O42" s="50">
        <f t="shared" si="196"/>
        <v>0</v>
      </c>
      <c r="P42" s="50">
        <f t="shared" si="196"/>
        <v>0</v>
      </c>
      <c r="Q42" s="50">
        <f t="shared" si="196"/>
        <v>0</v>
      </c>
      <c r="R42" s="50">
        <f t="shared" si="196"/>
        <v>7.0710678118653244E-3</v>
      </c>
      <c r="S42" s="76">
        <f t="shared" si="168"/>
        <v>5.9122640567437048E-3</v>
      </c>
      <c r="T42" s="50">
        <f t="shared" si="168"/>
        <v>3.8950853796037986E-11</v>
      </c>
      <c r="U42" s="50">
        <f t="shared" si="168"/>
        <v>0.77367436896901398</v>
      </c>
      <c r="V42" s="76">
        <f t="shared" si="196"/>
        <v>1.2374368670764582</v>
      </c>
      <c r="W42" s="76">
        <f t="shared" si="196"/>
        <v>0.9416219059434946</v>
      </c>
      <c r="X42" s="50">
        <f t="shared" si="196"/>
        <v>1.2004553412282635</v>
      </c>
      <c r="Y42" s="50">
        <f t="shared" si="196"/>
        <v>11.263812359077754</v>
      </c>
      <c r="Z42" s="50">
        <f t="shared" si="196"/>
        <v>0.31101555363802746</v>
      </c>
      <c r="AA42" s="50">
        <f t="shared" si="196"/>
        <v>11.574827912715801</v>
      </c>
      <c r="AB42" s="76">
        <f t="shared" si="196"/>
        <v>0</v>
      </c>
      <c r="AC42" s="50">
        <f t="shared" si="196"/>
        <v>4.6114441384020051</v>
      </c>
      <c r="AD42" s="50">
        <f t="shared" si="196"/>
        <v>0.42253227842669516</v>
      </c>
      <c r="AE42" s="50">
        <f t="shared" si="196"/>
        <v>0</v>
      </c>
      <c r="AF42" s="50">
        <f t="shared" si="196"/>
        <v>1.3084953696498667</v>
      </c>
      <c r="AG42" s="50">
        <f t="shared" si="196"/>
        <v>1.6815516291900476</v>
      </c>
      <c r="AH42" s="50">
        <f t="shared" si="196"/>
        <v>0</v>
      </c>
      <c r="AI42" s="50">
        <f t="shared" si="196"/>
        <v>0</v>
      </c>
      <c r="AJ42" s="50">
        <f t="shared" si="196"/>
        <v>0</v>
      </c>
      <c r="AK42" s="50">
        <f t="shared" si="196"/>
        <v>0</v>
      </c>
      <c r="AL42" s="50">
        <f t="shared" si="196"/>
        <v>0</v>
      </c>
      <c r="AM42" s="63">
        <f t="shared" si="169"/>
        <v>226.98221928851183</v>
      </c>
      <c r="AN42" s="66">
        <f t="shared" si="169"/>
        <v>0</v>
      </c>
      <c r="AO42" s="66">
        <f t="shared" si="169"/>
        <v>0.45148318735888543</v>
      </c>
      <c r="AP42" s="66">
        <f t="shared" si="169"/>
        <v>0.45148318735888021</v>
      </c>
      <c r="AQ42" s="50">
        <f t="shared" si="169"/>
        <v>0.10239799366396193</v>
      </c>
      <c r="AR42" s="50">
        <f t="shared" si="169"/>
        <v>0</v>
      </c>
      <c r="AS42" s="50">
        <f t="shared" si="169"/>
        <v>0.10142793867964948</v>
      </c>
      <c r="AT42" s="50">
        <f t="shared" si="169"/>
        <v>9.7005498431245547E-4</v>
      </c>
      <c r="AU42" s="76">
        <f t="shared" si="196"/>
        <v>4.9188737476288047</v>
      </c>
      <c r="AV42" s="50">
        <f t="shared" si="196"/>
        <v>0.88180649410788614</v>
      </c>
      <c r="AW42" s="50">
        <f t="shared" si="196"/>
        <v>0</v>
      </c>
      <c r="AX42" s="50">
        <f t="shared" si="196"/>
        <v>1.3957283942932022</v>
      </c>
      <c r="AY42" s="50">
        <f t="shared" si="196"/>
        <v>2.5450511144498016</v>
      </c>
      <c r="AZ42" s="50">
        <f t="shared" si="196"/>
        <v>0</v>
      </c>
      <c r="BA42" s="50">
        <f t="shared" si="196"/>
        <v>0</v>
      </c>
      <c r="BB42" s="50">
        <f t="shared" si="196"/>
        <v>0</v>
      </c>
      <c r="BC42" s="50">
        <f t="shared" si="196"/>
        <v>0</v>
      </c>
      <c r="BD42" s="50">
        <f t="shared" si="196"/>
        <v>0</v>
      </c>
      <c r="BE42" s="76">
        <f t="shared" si="196"/>
        <v>1.1493227201566039</v>
      </c>
      <c r="BF42" s="50">
        <f t="shared" si="196"/>
        <v>1.1493227201566039</v>
      </c>
      <c r="BG42" s="50">
        <f t="shared" si="196"/>
        <v>0</v>
      </c>
      <c r="BH42" s="50">
        <f t="shared" si="196"/>
        <v>5.1863899736775236</v>
      </c>
      <c r="BI42" s="238">
        <f t="shared" si="170"/>
        <v>11.263812359077763</v>
      </c>
      <c r="BJ42" s="50">
        <f t="shared" si="196"/>
        <v>6.0774223854002258</v>
      </c>
      <c r="BK42" s="50">
        <f t="shared" si="196"/>
        <v>3.1752220262416531E-2</v>
      </c>
      <c r="BL42" s="50">
        <f t="shared" si="196"/>
        <v>5.4974055273155535</v>
      </c>
      <c r="BM42" s="76">
        <f t="shared" ref="BM42:BS42" si="197">IF(BM10="NA","NA",IF(BM21="NA","NA",STDEV(BM10,BM21)))</f>
        <v>0.24570353217782537</v>
      </c>
      <c r="BN42" s="50">
        <f t="shared" si="197"/>
        <v>0.24570353217782528</v>
      </c>
      <c r="BO42" s="50">
        <f t="shared" si="197"/>
        <v>0</v>
      </c>
      <c r="BP42" s="50">
        <f t="shared" si="197"/>
        <v>0</v>
      </c>
      <c r="BQ42" s="50">
        <f t="shared" si="197"/>
        <v>0</v>
      </c>
      <c r="BR42" s="50">
        <f t="shared" si="197"/>
        <v>0</v>
      </c>
      <c r="BS42" s="50">
        <f t="shared" si="197"/>
        <v>0</v>
      </c>
      <c r="BT42" s="76">
        <f t="shared" si="196"/>
        <v>0.55476019709591273</v>
      </c>
      <c r="BU42" s="50">
        <f t="shared" si="196"/>
        <v>9.9451860239383835E-2</v>
      </c>
      <c r="BV42" s="50">
        <f t="shared" si="196"/>
        <v>0</v>
      </c>
      <c r="BW42" s="50">
        <f t="shared" si="196"/>
        <v>0.15741297680119454</v>
      </c>
      <c r="BX42" s="50">
        <f t="shared" si="196"/>
        <v>0.287035839975397</v>
      </c>
      <c r="BY42" s="50">
        <f t="shared" si="196"/>
        <v>0</v>
      </c>
      <c r="BZ42" s="50">
        <f t="shared" si="196"/>
        <v>0</v>
      </c>
      <c r="CA42" s="50">
        <f t="shared" ref="CA42:DZ42" si="198">IF(CA10="NA","NA",IF(CA21="NA","NA",STDEV(CA10,CA21)))</f>
        <v>0</v>
      </c>
      <c r="CB42" s="50">
        <f t="shared" si="198"/>
        <v>0</v>
      </c>
      <c r="CC42" s="50">
        <f t="shared" si="198"/>
        <v>0</v>
      </c>
      <c r="CD42" s="50">
        <f t="shared" si="198"/>
        <v>0.12962286317420221</v>
      </c>
      <c r="CE42" s="50">
        <f t="shared" si="198"/>
        <v>0.12962286317420221</v>
      </c>
      <c r="CF42" s="50">
        <f t="shared" si="198"/>
        <v>0</v>
      </c>
      <c r="CG42" s="50">
        <f t="shared" ref="CG42" si="199">IF(CG10="NA","NA",IF(CG21="NA","NA",STDEV(CG10,CG21)))</f>
        <v>0.58493120003073118</v>
      </c>
      <c r="CH42" s="76">
        <f t="shared" si="198"/>
        <v>3.631309838443835E-12</v>
      </c>
      <c r="CI42" s="50">
        <f t="shared" si="198"/>
        <v>1.5903466591512769E-12</v>
      </c>
      <c r="CJ42" s="50">
        <f t="shared" si="198"/>
        <v>0</v>
      </c>
      <c r="CK42" s="50">
        <f t="shared" si="198"/>
        <v>4.3161841689216974E-13</v>
      </c>
      <c r="CL42" s="50">
        <f t="shared" si="198"/>
        <v>1.5485036873768731E-13</v>
      </c>
      <c r="CM42" s="50">
        <f t="shared" si="198"/>
        <v>0</v>
      </c>
      <c r="CN42" s="50">
        <f t="shared" si="198"/>
        <v>0</v>
      </c>
      <c r="CO42" s="50">
        <f t="shared" si="198"/>
        <v>0</v>
      </c>
      <c r="CP42" s="50">
        <f t="shared" si="198"/>
        <v>0</v>
      </c>
      <c r="CQ42" s="50">
        <f t="shared" si="198"/>
        <v>0</v>
      </c>
      <c r="CR42" s="76">
        <f t="shared" si="198"/>
        <v>5.8650803794132415E-13</v>
      </c>
      <c r="CS42" s="50">
        <f t="shared" si="198"/>
        <v>5.8650803794132415E-13</v>
      </c>
      <c r="CT42" s="50">
        <f t="shared" si="198"/>
        <v>0</v>
      </c>
      <c r="CU42" s="76">
        <f t="shared" si="198"/>
        <v>0.55476019709954405</v>
      </c>
      <c r="CV42" s="50">
        <f t="shared" si="198"/>
        <v>9.9451860237793496E-2</v>
      </c>
      <c r="CW42" s="50">
        <f t="shared" si="198"/>
        <v>0</v>
      </c>
      <c r="CX42" s="50">
        <f t="shared" si="198"/>
        <v>0.15741297680076324</v>
      </c>
      <c r="CY42" s="50">
        <f t="shared" si="198"/>
        <v>0.28703583997555188</v>
      </c>
      <c r="CZ42" s="50">
        <f t="shared" si="198"/>
        <v>0</v>
      </c>
      <c r="DA42" s="50">
        <f t="shared" si="198"/>
        <v>0</v>
      </c>
      <c r="DB42" s="50">
        <f t="shared" si="198"/>
        <v>0</v>
      </c>
      <c r="DC42" s="50">
        <f t="shared" si="198"/>
        <v>0</v>
      </c>
      <c r="DD42" s="50">
        <f t="shared" si="198"/>
        <v>0</v>
      </c>
      <c r="DE42" s="76">
        <f t="shared" si="198"/>
        <v>0.12962286317478808</v>
      </c>
      <c r="DF42" s="50">
        <f t="shared" si="198"/>
        <v>0.12962286317478808</v>
      </c>
      <c r="DG42" s="50">
        <f t="shared" si="198"/>
        <v>0</v>
      </c>
      <c r="DH42" s="159">
        <f t="shared" si="198"/>
        <v>3.0114427081344524E-2</v>
      </c>
      <c r="DI42" s="160">
        <f t="shared" si="198"/>
        <v>5.3986133267740722E-3</v>
      </c>
      <c r="DJ42" s="160">
        <f t="shared" si="198"/>
        <v>0</v>
      </c>
      <c r="DK42" s="160">
        <f t="shared" si="198"/>
        <v>8.5449562464509909E-3</v>
      </c>
      <c r="DL42" s="160">
        <f t="shared" si="198"/>
        <v>1.5581362754297081E-2</v>
      </c>
      <c r="DM42" s="160">
        <f t="shared" si="198"/>
        <v>0</v>
      </c>
      <c r="DN42" s="160">
        <f t="shared" si="198"/>
        <v>0</v>
      </c>
      <c r="DO42" s="160">
        <f t="shared" si="198"/>
        <v>0</v>
      </c>
      <c r="DP42" s="160">
        <f t="shared" si="198"/>
        <v>0</v>
      </c>
      <c r="DQ42" s="160">
        <f t="shared" si="198"/>
        <v>0</v>
      </c>
      <c r="DR42" s="159">
        <f t="shared" si="198"/>
        <v>7.0364065078461144E-3</v>
      </c>
      <c r="DS42" s="160">
        <f t="shared" si="198"/>
        <v>7.0364065078461144E-3</v>
      </c>
      <c r="DT42" s="160">
        <f t="shared" si="198"/>
        <v>0</v>
      </c>
      <c r="DU42" s="160">
        <f t="shared" si="198"/>
        <v>3.1752220262416538E-2</v>
      </c>
      <c r="DV42" s="76">
        <f t="shared" si="198"/>
        <v>2.2050378525530328E-11</v>
      </c>
      <c r="DW42" s="50">
        <f t="shared" si="198"/>
        <v>0.10619795930396528</v>
      </c>
      <c r="DX42" s="50">
        <f t="shared" si="198"/>
        <v>0.13538970013056156</v>
      </c>
      <c r="DY42" s="50">
        <f t="shared" si="198"/>
        <v>8.3608101919189631E-3</v>
      </c>
      <c r="DZ42" s="71">
        <f t="shared" si="198"/>
        <v>1.1630645509407742E-2</v>
      </c>
    </row>
    <row r="43" spans="1:130" s="104" customFormat="1">
      <c r="A43" s="60"/>
      <c r="B43" s="60"/>
      <c r="C43" s="66">
        <f t="shared" si="174"/>
        <v>24.274305555554747</v>
      </c>
      <c r="D43" s="66">
        <f t="shared" si="175"/>
        <v>5.1448789686149945E-12</v>
      </c>
      <c r="E43" s="76">
        <f t="shared" ref="E43:BZ43" si="200">IF(E11="NA","NA",IF(E22="NA","NA",STDEV(E11,E22)))</f>
        <v>0</v>
      </c>
      <c r="F43" s="50">
        <f t="shared" si="200"/>
        <v>0</v>
      </c>
      <c r="G43" s="50">
        <f t="shared" si="200"/>
        <v>9.16572163511149E-5</v>
      </c>
      <c r="H43" s="76">
        <f t="shared" si="200"/>
        <v>1.178511302114801E-2</v>
      </c>
      <c r="I43" s="50">
        <f t="shared" si="200"/>
        <v>0</v>
      </c>
      <c r="J43" s="50">
        <f t="shared" si="200"/>
        <v>0</v>
      </c>
      <c r="K43" s="50">
        <f t="shared" si="200"/>
        <v>2.4952064452496547E-2</v>
      </c>
      <c r="L43" s="50">
        <f t="shared" si="200"/>
        <v>1.5767309854214352E-2</v>
      </c>
      <c r="M43" s="76">
        <f t="shared" si="200"/>
        <v>0.10606601717798238</v>
      </c>
      <c r="N43" s="50">
        <f t="shared" si="200"/>
        <v>7.0710678118654755</v>
      </c>
      <c r="O43" s="50">
        <f t="shared" si="200"/>
        <v>0</v>
      </c>
      <c r="P43" s="50">
        <f t="shared" si="200"/>
        <v>0</v>
      </c>
      <c r="Q43" s="50">
        <f t="shared" si="200"/>
        <v>0</v>
      </c>
      <c r="R43" s="50">
        <f t="shared" si="200"/>
        <v>4.9497474683058526E-2</v>
      </c>
      <c r="S43" s="76">
        <f t="shared" si="168"/>
        <v>1.9321737910753575E-2</v>
      </c>
      <c r="T43" s="50">
        <f t="shared" si="168"/>
        <v>7.1230064002559823</v>
      </c>
      <c r="U43" s="50">
        <f t="shared" si="168"/>
        <v>0.76812391609500219</v>
      </c>
      <c r="V43" s="76">
        <f t="shared" si="200"/>
        <v>0.5868986283848332</v>
      </c>
      <c r="W43" s="76" t="str">
        <f t="shared" si="200"/>
        <v>NA</v>
      </c>
      <c r="X43" s="50" t="str">
        <f t="shared" si="200"/>
        <v>NA</v>
      </c>
      <c r="Y43" s="50" t="str">
        <f t="shared" si="200"/>
        <v>NA</v>
      </c>
      <c r="Z43" s="50" t="str">
        <f t="shared" si="200"/>
        <v>NA</v>
      </c>
      <c r="AA43" s="50" t="str">
        <f t="shared" si="200"/>
        <v>NA</v>
      </c>
      <c r="AB43" s="76">
        <f t="shared" si="200"/>
        <v>0</v>
      </c>
      <c r="AC43" s="50">
        <f t="shared" si="200"/>
        <v>3.4535519437776254</v>
      </c>
      <c r="AD43" s="50">
        <f t="shared" si="200"/>
        <v>0.12523385501859993</v>
      </c>
      <c r="AE43" s="50">
        <f t="shared" si="200"/>
        <v>0.63138805175710144</v>
      </c>
      <c r="AF43" s="50">
        <f t="shared" si="200"/>
        <v>0.63493818332667207</v>
      </c>
      <c r="AG43" s="50">
        <f t="shared" si="200"/>
        <v>0.37744896828093305</v>
      </c>
      <c r="AH43" s="50">
        <f t="shared" si="200"/>
        <v>1.3381897752878314E-2</v>
      </c>
      <c r="AI43" s="50">
        <f t="shared" si="200"/>
        <v>0</v>
      </c>
      <c r="AJ43" s="50">
        <f t="shared" si="200"/>
        <v>0</v>
      </c>
      <c r="AK43" s="50">
        <f t="shared" si="200"/>
        <v>0</v>
      </c>
      <c r="AL43" s="50">
        <f t="shared" si="200"/>
        <v>0</v>
      </c>
      <c r="AM43" s="63">
        <f t="shared" si="169"/>
        <v>133.51895252265408</v>
      </c>
      <c r="AN43" s="66">
        <f t="shared" si="169"/>
        <v>0</v>
      </c>
      <c r="AO43" s="66">
        <f t="shared" si="169"/>
        <v>0.66625220450592548</v>
      </c>
      <c r="AP43" s="66">
        <f t="shared" si="169"/>
        <v>0.66625220450592759</v>
      </c>
      <c r="AQ43" s="50">
        <f t="shared" si="169"/>
        <v>6.7249839675355624E-2</v>
      </c>
      <c r="AR43" s="50">
        <f t="shared" si="169"/>
        <v>0</v>
      </c>
      <c r="AS43" s="50">
        <f t="shared" si="169"/>
        <v>6.5624250606938953E-2</v>
      </c>
      <c r="AT43" s="50">
        <f t="shared" si="169"/>
        <v>1.6255890684167523E-3</v>
      </c>
      <c r="AU43" s="76">
        <f t="shared" si="200"/>
        <v>3.6837887400294673</v>
      </c>
      <c r="AV43" s="50">
        <f t="shared" si="200"/>
        <v>0.2613576104736004</v>
      </c>
      <c r="AW43" s="50">
        <f t="shared" si="200"/>
        <v>0.43922647078754817</v>
      </c>
      <c r="AX43" s="50">
        <f t="shared" si="200"/>
        <v>0.67726739554845039</v>
      </c>
      <c r="AY43" s="50">
        <f t="shared" si="200"/>
        <v>0.5712741141549259</v>
      </c>
      <c r="AZ43" s="50">
        <f t="shared" si="200"/>
        <v>2.4330723187051508E-2</v>
      </c>
      <c r="BA43" s="50">
        <f t="shared" si="200"/>
        <v>0</v>
      </c>
      <c r="BB43" s="50">
        <f t="shared" si="200"/>
        <v>0</v>
      </c>
      <c r="BC43" s="50">
        <f t="shared" si="200"/>
        <v>0</v>
      </c>
      <c r="BD43" s="50">
        <f t="shared" si="200"/>
        <v>0</v>
      </c>
      <c r="BE43" s="76">
        <f t="shared" si="200"/>
        <v>0.5208890289940199</v>
      </c>
      <c r="BF43" s="50">
        <f t="shared" si="200"/>
        <v>0.5208890289940199</v>
      </c>
      <c r="BG43" s="50">
        <f t="shared" si="200"/>
        <v>0</v>
      </c>
      <c r="BH43" s="50">
        <f t="shared" si="200"/>
        <v>2.9015421005618447</v>
      </c>
      <c r="BI43" s="238" t="str">
        <f t="shared" si="170"/>
        <v>NA</v>
      </c>
      <c r="BJ43" s="50" t="str">
        <f t="shared" si="200"/>
        <v>NA</v>
      </c>
      <c r="BK43" s="50">
        <f t="shared" si="200"/>
        <v>1.7763878988140826E-2</v>
      </c>
      <c r="BL43" s="50" t="str">
        <f t="shared" si="200"/>
        <v>NA</v>
      </c>
      <c r="BM43" s="76">
        <f t="shared" ref="BM43:BS43" si="201">IF(BM11="NA","NA",IF(BM22="NA","NA",STDEV(BM11,BM22)))</f>
        <v>1.9816675976329547E-2</v>
      </c>
      <c r="BN43" s="50">
        <f t="shared" si="201"/>
        <v>4.2985119789761182E-2</v>
      </c>
      <c r="BO43" s="50">
        <f t="shared" si="201"/>
        <v>2.1179746172354037E-3</v>
      </c>
      <c r="BP43" s="50">
        <f t="shared" si="201"/>
        <v>0</v>
      </c>
      <c r="BQ43" s="50">
        <f t="shared" si="201"/>
        <v>0</v>
      </c>
      <c r="BR43" s="50">
        <f t="shared" si="201"/>
        <v>0</v>
      </c>
      <c r="BS43" s="50">
        <f t="shared" si="201"/>
        <v>0</v>
      </c>
      <c r="BT43" s="76">
        <f t="shared" si="200"/>
        <v>0.46385587493187874</v>
      </c>
      <c r="BU43" s="50">
        <f t="shared" si="200"/>
        <v>3.2909667632161896E-2</v>
      </c>
      <c r="BV43" s="50">
        <f t="shared" si="200"/>
        <v>5.5306586038169091E-2</v>
      </c>
      <c r="BW43" s="50">
        <f t="shared" si="200"/>
        <v>8.5280259668156444E-2</v>
      </c>
      <c r="BX43" s="50">
        <f t="shared" si="200"/>
        <v>7.1933781426443286E-2</v>
      </c>
      <c r="BY43" s="50">
        <f t="shared" si="200"/>
        <v>3.0636797298095536E-3</v>
      </c>
      <c r="BZ43" s="50">
        <f t="shared" si="200"/>
        <v>0</v>
      </c>
      <c r="CA43" s="50">
        <f t="shared" ref="CA43:DZ43" si="202">IF(CA11="NA","NA",IF(CA22="NA","NA",STDEV(CA11,CA22)))</f>
        <v>0</v>
      </c>
      <c r="CB43" s="50">
        <f t="shared" si="202"/>
        <v>0</v>
      </c>
      <c r="CC43" s="50">
        <f t="shared" si="202"/>
        <v>0</v>
      </c>
      <c r="CD43" s="50">
        <f t="shared" si="202"/>
        <v>6.5589384550072294E-2</v>
      </c>
      <c r="CE43" s="50">
        <f t="shared" si="202"/>
        <v>6.5589384550072294E-2</v>
      </c>
      <c r="CF43" s="50">
        <f t="shared" si="202"/>
        <v>0</v>
      </c>
      <c r="CG43" s="50">
        <f t="shared" ref="CG43" si="203">IF(CG11="NA","NA",IF(CG22="NA","NA",STDEV(CG11,CG22)))</f>
        <v>0.36535682274964487</v>
      </c>
      <c r="CH43" s="76">
        <f t="shared" si="202"/>
        <v>4.5265765692773972E-12</v>
      </c>
      <c r="CI43" s="50">
        <f t="shared" si="202"/>
        <v>1.9825557537972057E-12</v>
      </c>
      <c r="CJ43" s="50">
        <f t="shared" si="202"/>
        <v>0</v>
      </c>
      <c r="CK43" s="50">
        <f t="shared" si="202"/>
        <v>5.3807068559092969E-13</v>
      </c>
      <c r="CL43" s="50">
        <f t="shared" si="202"/>
        <v>1.9303305496673344E-13</v>
      </c>
      <c r="CM43" s="50">
        <f t="shared" si="202"/>
        <v>0</v>
      </c>
      <c r="CN43" s="50">
        <f t="shared" si="202"/>
        <v>0</v>
      </c>
      <c r="CO43" s="50">
        <f t="shared" si="202"/>
        <v>0</v>
      </c>
      <c r="CP43" s="50">
        <f t="shared" si="202"/>
        <v>0</v>
      </c>
      <c r="CQ43" s="50">
        <f t="shared" si="202"/>
        <v>0</v>
      </c>
      <c r="CR43" s="76">
        <f t="shared" si="202"/>
        <v>7.3111355338609982E-13</v>
      </c>
      <c r="CS43" s="50">
        <f t="shared" si="202"/>
        <v>7.3111355338609982E-13</v>
      </c>
      <c r="CT43" s="50">
        <f t="shared" si="202"/>
        <v>0</v>
      </c>
      <c r="CU43" s="76">
        <f t="shared" si="202"/>
        <v>0.46385587492735292</v>
      </c>
      <c r="CV43" s="50">
        <f t="shared" si="202"/>
        <v>3.2909667634144456E-2</v>
      </c>
      <c r="CW43" s="50">
        <f t="shared" si="202"/>
        <v>5.5306586038169091E-2</v>
      </c>
      <c r="CX43" s="50">
        <f t="shared" si="202"/>
        <v>8.5280259668694514E-2</v>
      </c>
      <c r="CY43" s="50">
        <f t="shared" si="202"/>
        <v>7.1933781426250357E-2</v>
      </c>
      <c r="CZ43" s="50">
        <f t="shared" si="202"/>
        <v>3.0636797298095536E-3</v>
      </c>
      <c r="DA43" s="50">
        <f t="shared" si="202"/>
        <v>0</v>
      </c>
      <c r="DB43" s="50">
        <f t="shared" si="202"/>
        <v>0</v>
      </c>
      <c r="DC43" s="50">
        <f t="shared" si="202"/>
        <v>0</v>
      </c>
      <c r="DD43" s="50">
        <f t="shared" si="202"/>
        <v>0</v>
      </c>
      <c r="DE43" s="76">
        <f t="shared" si="202"/>
        <v>6.5589384550803487E-2</v>
      </c>
      <c r="DF43" s="50">
        <f t="shared" si="202"/>
        <v>6.5589384550803487E-2</v>
      </c>
      <c r="DG43" s="50">
        <f t="shared" si="202"/>
        <v>0</v>
      </c>
      <c r="DH43" s="159">
        <f t="shared" si="202"/>
        <v>2.2552964984753444E-2</v>
      </c>
      <c r="DI43" s="160">
        <f t="shared" si="202"/>
        <v>1.6000887818183479E-3</v>
      </c>
      <c r="DJ43" s="160">
        <f t="shared" si="202"/>
        <v>2.6890410702458387E-3</v>
      </c>
      <c r="DK43" s="160">
        <f t="shared" si="202"/>
        <v>4.1463799731895562E-3</v>
      </c>
      <c r="DL43" s="160">
        <f t="shared" si="202"/>
        <v>3.4974657892919863E-3</v>
      </c>
      <c r="DM43" s="160">
        <f t="shared" si="202"/>
        <v>1.489580393491596E-4</v>
      </c>
      <c r="DN43" s="160">
        <f t="shared" si="202"/>
        <v>0</v>
      </c>
      <c r="DO43" s="160">
        <f t="shared" si="202"/>
        <v>0</v>
      </c>
      <c r="DP43" s="160">
        <f t="shared" si="202"/>
        <v>0</v>
      </c>
      <c r="DQ43" s="160">
        <f t="shared" si="202"/>
        <v>0</v>
      </c>
      <c r="DR43" s="159">
        <f t="shared" si="202"/>
        <v>3.1889972147942343E-3</v>
      </c>
      <c r="DS43" s="160">
        <f t="shared" si="202"/>
        <v>3.1889972147942343E-3</v>
      </c>
      <c r="DT43" s="160">
        <f t="shared" si="202"/>
        <v>0</v>
      </c>
      <c r="DU43" s="160">
        <f t="shared" si="202"/>
        <v>1.7763878988140844E-2</v>
      </c>
      <c r="DV43" s="76">
        <f t="shared" si="202"/>
        <v>1.7204561275140227E-2</v>
      </c>
      <c r="DW43" s="50" t="str">
        <f t="shared" si="202"/>
        <v>NA</v>
      </c>
      <c r="DX43" s="50" t="str">
        <f t="shared" si="202"/>
        <v>NA</v>
      </c>
      <c r="DY43" s="50" t="str">
        <f t="shared" si="202"/>
        <v>NA</v>
      </c>
      <c r="DZ43" s="71" t="str">
        <f t="shared" si="202"/>
        <v>NA</v>
      </c>
    </row>
    <row r="44" spans="1:130" s="104" customFormat="1">
      <c r="A44" s="60"/>
      <c r="B44" s="60"/>
      <c r="C44" s="66">
        <f>C34</f>
        <v>27.9375</v>
      </c>
      <c r="D44" s="66">
        <f t="shared" si="175"/>
        <v>4.9104637588115669E-3</v>
      </c>
      <c r="E44" s="76">
        <f t="shared" ref="E44:BZ44" si="204">IF(E12="NA","NA",IF(E23="NA","NA",STDEV(E12,E23)))</f>
        <v>0</v>
      </c>
      <c r="F44" s="50">
        <f t="shared" si="204"/>
        <v>0</v>
      </c>
      <c r="G44" s="50">
        <f t="shared" si="204"/>
        <v>0</v>
      </c>
      <c r="H44" s="76">
        <f t="shared" si="204"/>
        <v>0</v>
      </c>
      <c r="I44" s="50">
        <f t="shared" si="204"/>
        <v>0</v>
      </c>
      <c r="J44" s="50">
        <f t="shared" si="204"/>
        <v>0</v>
      </c>
      <c r="K44" s="50">
        <f t="shared" si="204"/>
        <v>0</v>
      </c>
      <c r="L44" s="50">
        <f t="shared" si="204"/>
        <v>0</v>
      </c>
      <c r="M44" s="76">
        <f t="shared" si="204"/>
        <v>9.1923881554251102E-2</v>
      </c>
      <c r="N44" s="50">
        <f t="shared" si="204"/>
        <v>0</v>
      </c>
      <c r="O44" s="50">
        <f t="shared" si="204"/>
        <v>0</v>
      </c>
      <c r="P44" s="50">
        <f t="shared" si="204"/>
        <v>0</v>
      </c>
      <c r="Q44" s="50">
        <f t="shared" si="204"/>
        <v>0</v>
      </c>
      <c r="R44" s="50">
        <f t="shared" si="204"/>
        <v>7.0710678118654502E-2</v>
      </c>
      <c r="S44" s="76">
        <f t="shared" si="168"/>
        <v>8.4860214342473272E-3</v>
      </c>
      <c r="T44" s="50">
        <f t="shared" si="168"/>
        <v>4.2773367630519504E-2</v>
      </c>
      <c r="U44" s="50">
        <f t="shared" si="168"/>
        <v>1.6511897459550382</v>
      </c>
      <c r="V44" s="76">
        <f t="shared" si="204"/>
        <v>0.12727922061357835</v>
      </c>
      <c r="W44" s="76">
        <f t="shared" si="204"/>
        <v>1.1904558352523857</v>
      </c>
      <c r="X44" s="50">
        <f t="shared" si="204"/>
        <v>2.9089875969720431</v>
      </c>
      <c r="Y44" s="50">
        <f t="shared" si="204"/>
        <v>3.4428429686750652</v>
      </c>
      <c r="Z44" s="50">
        <f t="shared" si="204"/>
        <v>17.774076903962754</v>
      </c>
      <c r="AA44" s="50">
        <f t="shared" si="204"/>
        <v>21.216919872637799</v>
      </c>
      <c r="AB44" s="76">
        <f t="shared" si="204"/>
        <v>0</v>
      </c>
      <c r="AC44" s="50">
        <f t="shared" si="204"/>
        <v>10.367463422338155</v>
      </c>
      <c r="AD44" s="50">
        <f t="shared" si="204"/>
        <v>0.92611306033344853</v>
      </c>
      <c r="AE44" s="50">
        <f t="shared" si="204"/>
        <v>0</v>
      </c>
      <c r="AF44" s="50">
        <f t="shared" si="204"/>
        <v>0.33793101253365199</v>
      </c>
      <c r="AG44" s="50">
        <f t="shared" si="204"/>
        <v>0.29125915899618376</v>
      </c>
      <c r="AH44" s="50">
        <f t="shared" si="204"/>
        <v>0</v>
      </c>
      <c r="AI44" s="50">
        <f t="shared" si="204"/>
        <v>0</v>
      </c>
      <c r="AJ44" s="50">
        <f t="shared" si="204"/>
        <v>0</v>
      </c>
      <c r="AK44" s="50">
        <f t="shared" si="204"/>
        <v>0</v>
      </c>
      <c r="AL44" s="50">
        <f t="shared" si="204"/>
        <v>0</v>
      </c>
      <c r="AM44" s="63">
        <f t="shared" si="169"/>
        <v>6.6759476261326913</v>
      </c>
      <c r="AN44" s="66">
        <f t="shared" si="169"/>
        <v>0</v>
      </c>
      <c r="AO44" s="66">
        <f t="shared" si="169"/>
        <v>0.10350569726351366</v>
      </c>
      <c r="AP44" s="66">
        <f t="shared" si="169"/>
        <v>0.10350569726350603</v>
      </c>
      <c r="AQ44" s="50">
        <f t="shared" si="169"/>
        <v>3.2508523405117211E-3</v>
      </c>
      <c r="AR44" s="50">
        <f t="shared" si="169"/>
        <v>0</v>
      </c>
      <c r="AS44" s="50">
        <f t="shared" si="169"/>
        <v>3.4109125763902869E-3</v>
      </c>
      <c r="AT44" s="50">
        <f t="shared" si="169"/>
        <v>1.600602358785401E-4</v>
      </c>
      <c r="AU44" s="76">
        <f t="shared" si="204"/>
        <v>11.058627650494021</v>
      </c>
      <c r="AV44" s="50">
        <f t="shared" si="204"/>
        <v>1.9327576911306756</v>
      </c>
      <c r="AW44" s="50">
        <f t="shared" si="204"/>
        <v>0</v>
      </c>
      <c r="AX44" s="50">
        <f t="shared" si="204"/>
        <v>0.36045974670256187</v>
      </c>
      <c r="AY44" s="50">
        <f t="shared" si="204"/>
        <v>0.44082467307530532</v>
      </c>
      <c r="AZ44" s="50">
        <f t="shared" si="204"/>
        <v>0</v>
      </c>
      <c r="BA44" s="50">
        <f t="shared" si="204"/>
        <v>0</v>
      </c>
      <c r="BB44" s="50">
        <f t="shared" si="204"/>
        <v>0</v>
      </c>
      <c r="BC44" s="50">
        <f t="shared" si="204"/>
        <v>0</v>
      </c>
      <c r="BD44" s="50">
        <f t="shared" si="204"/>
        <v>0</v>
      </c>
      <c r="BE44" s="76">
        <f t="shared" si="204"/>
        <v>8.0364926372744033E-2</v>
      </c>
      <c r="BF44" s="50">
        <f t="shared" si="204"/>
        <v>8.0364926372744033E-2</v>
      </c>
      <c r="BG44" s="50">
        <f t="shared" si="204"/>
        <v>0</v>
      </c>
      <c r="BH44" s="50">
        <f t="shared" si="204"/>
        <v>9.2062348857360838</v>
      </c>
      <c r="BI44" s="238">
        <f t="shared" si="170"/>
        <v>3.4428429686750648</v>
      </c>
      <c r="BJ44" s="50">
        <f t="shared" si="204"/>
        <v>12.649077854411146</v>
      </c>
      <c r="BK44" s="50">
        <f t="shared" si="204"/>
        <v>5.636259505417799E-2</v>
      </c>
      <c r="BL44" s="50">
        <f t="shared" si="204"/>
        <v>8.5678420182266546</v>
      </c>
      <c r="BM44" s="76">
        <f t="shared" ref="BM44:BS44" si="205">IF(BM12="NA","NA",IF(BM23="NA","NA",STDEV(BM12,BM23)))</f>
        <v>2.6470996683144867E-2</v>
      </c>
      <c r="BN44" s="50">
        <f t="shared" si="205"/>
        <v>2.6470996683144867E-2</v>
      </c>
      <c r="BO44" s="50">
        <f t="shared" si="205"/>
        <v>0</v>
      </c>
      <c r="BP44" s="50">
        <f t="shared" si="205"/>
        <v>0</v>
      </c>
      <c r="BQ44" s="50">
        <f t="shared" si="205"/>
        <v>0</v>
      </c>
      <c r="BR44" s="50">
        <f t="shared" si="205"/>
        <v>0</v>
      </c>
      <c r="BS44" s="50">
        <f t="shared" si="205"/>
        <v>0</v>
      </c>
      <c r="BT44" s="76">
        <f t="shared" si="204"/>
        <v>1.2547133994506785</v>
      </c>
      <c r="BU44" s="50">
        <f t="shared" si="204"/>
        <v>0.22300008326164805</v>
      </c>
      <c r="BV44" s="50">
        <f t="shared" si="204"/>
        <v>0</v>
      </c>
      <c r="BW44" s="50">
        <f t="shared" si="204"/>
        <v>4.2769779198695568E-2</v>
      </c>
      <c r="BX44" s="50">
        <f t="shared" si="204"/>
        <v>4.9506622987852092E-2</v>
      </c>
      <c r="BY44" s="50">
        <f t="shared" si="204"/>
        <v>0</v>
      </c>
      <c r="BZ44" s="50">
        <f t="shared" si="204"/>
        <v>0</v>
      </c>
      <c r="CA44" s="50">
        <f t="shared" ref="CA44:DZ44" si="206">IF(CA12="NA","NA",IF(CA23="NA","NA",STDEV(CA12,CA23)))</f>
        <v>0</v>
      </c>
      <c r="CB44" s="50">
        <f t="shared" si="206"/>
        <v>0</v>
      </c>
      <c r="CC44" s="50">
        <f t="shared" si="206"/>
        <v>0</v>
      </c>
      <c r="CD44" s="50">
        <f t="shared" si="206"/>
        <v>6.7368437891564886E-3</v>
      </c>
      <c r="CE44" s="50">
        <f t="shared" si="206"/>
        <v>6.7368437891564886E-3</v>
      </c>
      <c r="CF44" s="50">
        <f t="shared" si="206"/>
        <v>0</v>
      </c>
      <c r="CG44" s="50">
        <f t="shared" ref="CG44" si="207">IF(CG12="NA","NA",IF(CG23="NA","NA",STDEV(CG12,CG23)))</f>
        <v>1.0384501599781903</v>
      </c>
      <c r="CH44" s="76">
        <f t="shared" si="206"/>
        <v>3.5319001159086565E-3</v>
      </c>
      <c r="CI44" s="50">
        <f t="shared" si="206"/>
        <v>1.5468808921659965E-3</v>
      </c>
      <c r="CJ44" s="50">
        <f t="shared" si="206"/>
        <v>0</v>
      </c>
      <c r="CK44" s="50">
        <f t="shared" si="206"/>
        <v>4.1983724107035492E-4</v>
      </c>
      <c r="CL44" s="50">
        <f t="shared" si="206"/>
        <v>1.5061262972031664E-4</v>
      </c>
      <c r="CM44" s="50">
        <f t="shared" si="206"/>
        <v>0</v>
      </c>
      <c r="CN44" s="50">
        <f t="shared" si="206"/>
        <v>0</v>
      </c>
      <c r="CO44" s="50">
        <f t="shared" si="206"/>
        <v>0</v>
      </c>
      <c r="CP44" s="50">
        <f t="shared" si="206"/>
        <v>0</v>
      </c>
      <c r="CQ44" s="50">
        <f t="shared" si="206"/>
        <v>0</v>
      </c>
      <c r="CR44" s="76">
        <f t="shared" si="206"/>
        <v>5.7044987079068142E-4</v>
      </c>
      <c r="CS44" s="50">
        <f t="shared" si="206"/>
        <v>5.7044987079068142E-4</v>
      </c>
      <c r="CT44" s="50">
        <f t="shared" si="206"/>
        <v>0</v>
      </c>
      <c r="CU44" s="76">
        <f t="shared" si="206"/>
        <v>1.2582452995665885</v>
      </c>
      <c r="CV44" s="50">
        <f t="shared" si="206"/>
        <v>0.22145320236948215</v>
      </c>
      <c r="CW44" s="50">
        <f t="shared" si="206"/>
        <v>0</v>
      </c>
      <c r="CX44" s="50">
        <f t="shared" si="206"/>
        <v>4.2349941957625176E-2</v>
      </c>
      <c r="CY44" s="50">
        <f t="shared" si="206"/>
        <v>4.9657235617572425E-2</v>
      </c>
      <c r="CZ44" s="50">
        <f t="shared" si="206"/>
        <v>0</v>
      </c>
      <c r="DA44" s="50">
        <f t="shared" si="206"/>
        <v>0</v>
      </c>
      <c r="DB44" s="50">
        <f t="shared" si="206"/>
        <v>0</v>
      </c>
      <c r="DC44" s="50">
        <f t="shared" si="206"/>
        <v>0</v>
      </c>
      <c r="DD44" s="50">
        <f t="shared" si="206"/>
        <v>0</v>
      </c>
      <c r="DE44" s="76">
        <f t="shared" si="206"/>
        <v>7.3072936599472491E-3</v>
      </c>
      <c r="DF44" s="50">
        <f t="shared" si="206"/>
        <v>7.3072936599472491E-3</v>
      </c>
      <c r="DG44" s="50">
        <f t="shared" si="206"/>
        <v>0</v>
      </c>
      <c r="DH44" s="159">
        <f t="shared" si="206"/>
        <v>6.7703351028491121E-2</v>
      </c>
      <c r="DI44" s="160">
        <f t="shared" si="206"/>
        <v>1.1832767731336947E-2</v>
      </c>
      <c r="DJ44" s="160">
        <f t="shared" si="206"/>
        <v>0</v>
      </c>
      <c r="DK44" s="160">
        <f t="shared" si="206"/>
        <v>2.2068138591820859E-3</v>
      </c>
      <c r="DL44" s="160">
        <f t="shared" si="206"/>
        <v>2.6988256162060018E-3</v>
      </c>
      <c r="DM44" s="160">
        <f t="shared" si="206"/>
        <v>0</v>
      </c>
      <c r="DN44" s="160">
        <f t="shared" si="206"/>
        <v>0</v>
      </c>
      <c r="DO44" s="160">
        <f t="shared" si="206"/>
        <v>0</v>
      </c>
      <c r="DP44" s="160">
        <f t="shared" si="206"/>
        <v>0</v>
      </c>
      <c r="DQ44" s="160">
        <f t="shared" si="206"/>
        <v>0</v>
      </c>
      <c r="DR44" s="159">
        <f t="shared" si="206"/>
        <v>4.9201175702391349E-4</v>
      </c>
      <c r="DS44" s="160">
        <f t="shared" si="206"/>
        <v>4.9201175702391349E-4</v>
      </c>
      <c r="DT44" s="160">
        <f t="shared" si="206"/>
        <v>0</v>
      </c>
      <c r="DU44" s="160">
        <f t="shared" si="206"/>
        <v>5.6362595054178052E-2</v>
      </c>
      <c r="DV44" s="76">
        <f t="shared" si="206"/>
        <v>0</v>
      </c>
      <c r="DW44" s="50">
        <f t="shared" si="206"/>
        <v>0.14898611017750071</v>
      </c>
      <c r="DX44" s="50">
        <f t="shared" si="206"/>
        <v>0.33934124663192772</v>
      </c>
      <c r="DY44" s="50">
        <f t="shared" si="206"/>
        <v>1.0570246101522652E-2</v>
      </c>
      <c r="DZ44" s="71">
        <f t="shared" si="206"/>
        <v>2.8183808568029305E-2</v>
      </c>
    </row>
    <row r="45" spans="1:130" s="104" customFormat="1">
      <c r="A45" s="20"/>
      <c r="B45" s="20"/>
      <c r="C45" s="73">
        <f t="shared" si="174"/>
        <v>31.270833333335759</v>
      </c>
      <c r="D45" s="73">
        <f t="shared" si="175"/>
        <v>0</v>
      </c>
      <c r="E45" s="213">
        <f t="shared" ref="E45:BZ45" si="208">IF(E13="NA","NA",IF(E24="NA","NA",STDEV(E13,E24)))</f>
        <v>0</v>
      </c>
      <c r="F45" s="72">
        <f t="shared" si="208"/>
        <v>0</v>
      </c>
      <c r="G45" s="72" t="str">
        <f t="shared" si="208"/>
        <v>NA</v>
      </c>
      <c r="H45" s="213" t="str">
        <f t="shared" si="208"/>
        <v>NA</v>
      </c>
      <c r="I45" s="72" t="str">
        <f t="shared" si="208"/>
        <v>NA</v>
      </c>
      <c r="J45" s="72" t="str">
        <f t="shared" si="208"/>
        <v>NA</v>
      </c>
      <c r="K45" s="72" t="str">
        <f t="shared" si="208"/>
        <v>NA</v>
      </c>
      <c r="L45" s="72" t="str">
        <f t="shared" si="208"/>
        <v>NA</v>
      </c>
      <c r="M45" s="213">
        <f t="shared" si="208"/>
        <v>7.7781745930520452E-2</v>
      </c>
      <c r="N45" s="72" t="str">
        <f t="shared" si="208"/>
        <v>NA</v>
      </c>
      <c r="O45" s="72" t="str">
        <f t="shared" si="208"/>
        <v>NA</v>
      </c>
      <c r="P45" s="72" t="str">
        <f t="shared" si="208"/>
        <v>NA</v>
      </c>
      <c r="Q45" s="72" t="str">
        <f t="shared" si="208"/>
        <v>NA</v>
      </c>
      <c r="R45" s="72" t="str">
        <f t="shared" si="208"/>
        <v>NA</v>
      </c>
      <c r="S45" s="213">
        <f t="shared" si="168"/>
        <v>3.0811412396219793E-3</v>
      </c>
      <c r="T45" s="72" t="str">
        <f t="shared" si="168"/>
        <v>NA</v>
      </c>
      <c r="U45" s="72" t="str">
        <f t="shared" si="168"/>
        <v>NA</v>
      </c>
      <c r="V45" s="213">
        <f t="shared" si="208"/>
        <v>0.36769552621700441</v>
      </c>
      <c r="W45" s="213" t="str">
        <f t="shared" si="208"/>
        <v>NA</v>
      </c>
      <c r="X45" s="72" t="str">
        <f t="shared" si="208"/>
        <v>NA</v>
      </c>
      <c r="Y45" s="72">
        <f t="shared" si="208"/>
        <v>0.62127463311281217</v>
      </c>
      <c r="Z45" s="72">
        <f t="shared" si="208"/>
        <v>1.9619959271315699</v>
      </c>
      <c r="AA45" s="72">
        <f t="shared" si="208"/>
        <v>1.340721294018753</v>
      </c>
      <c r="AB45" s="213">
        <f t="shared" si="208"/>
        <v>0</v>
      </c>
      <c r="AC45" s="72">
        <f t="shared" si="208"/>
        <v>0.55822287060981057</v>
      </c>
      <c r="AD45" s="72">
        <f t="shared" si="208"/>
        <v>0.43287211322567387</v>
      </c>
      <c r="AE45" s="72">
        <f t="shared" si="208"/>
        <v>0</v>
      </c>
      <c r="AF45" s="72">
        <f t="shared" si="208"/>
        <v>0.97441032536784389</v>
      </c>
      <c r="AG45" s="72">
        <f t="shared" si="208"/>
        <v>0.44405795533389786</v>
      </c>
      <c r="AH45" s="72">
        <f t="shared" si="208"/>
        <v>0.17276658607737885</v>
      </c>
      <c r="AI45" s="72">
        <f t="shared" si="208"/>
        <v>0</v>
      </c>
      <c r="AJ45" s="72">
        <f t="shared" si="208"/>
        <v>0</v>
      </c>
      <c r="AK45" s="72">
        <f t="shared" si="208"/>
        <v>0</v>
      </c>
      <c r="AL45" s="72">
        <f t="shared" si="208"/>
        <v>0</v>
      </c>
      <c r="AM45" s="67">
        <f t="shared" si="169"/>
        <v>6.6759476261326913</v>
      </c>
      <c r="AN45" s="73">
        <f t="shared" si="169"/>
        <v>0</v>
      </c>
      <c r="AO45" s="73">
        <f t="shared" si="169"/>
        <v>0.19535581889537279</v>
      </c>
      <c r="AP45" s="73">
        <f t="shared" si="169"/>
        <v>0.19535581889538006</v>
      </c>
      <c r="AQ45" s="72">
        <f t="shared" si="169"/>
        <v>3.3379738130639215E-3</v>
      </c>
      <c r="AR45" s="72">
        <f t="shared" si="169"/>
        <v>0</v>
      </c>
      <c r="AS45" s="72">
        <f t="shared" si="169"/>
        <v>2.8977854655933381E-3</v>
      </c>
      <c r="AT45" s="72">
        <f t="shared" si="169"/>
        <v>4.4018834747060063E-4</v>
      </c>
      <c r="AU45" s="213">
        <f t="shared" si="208"/>
        <v>0.59543772865046263</v>
      </c>
      <c r="AV45" s="72">
        <f t="shared" si="208"/>
        <v>0.90338527977531924</v>
      </c>
      <c r="AW45" s="72">
        <f t="shared" si="208"/>
        <v>0</v>
      </c>
      <c r="AX45" s="72">
        <f t="shared" si="208"/>
        <v>1.0393710137257004</v>
      </c>
      <c r="AY45" s="72">
        <f t="shared" si="208"/>
        <v>0.67208771618103957</v>
      </c>
      <c r="AZ45" s="72">
        <f t="shared" si="208"/>
        <v>0.31412106559523428</v>
      </c>
      <c r="BA45" s="72">
        <f t="shared" si="208"/>
        <v>0</v>
      </c>
      <c r="BB45" s="72">
        <f t="shared" si="208"/>
        <v>0</v>
      </c>
      <c r="BC45" s="72">
        <f t="shared" si="208"/>
        <v>0</v>
      </c>
      <c r="BD45" s="72">
        <f t="shared" si="208"/>
        <v>0</v>
      </c>
      <c r="BE45" s="213">
        <f t="shared" si="208"/>
        <v>2.0255797955019736</v>
      </c>
      <c r="BF45" s="72">
        <f t="shared" si="208"/>
        <v>2.0255797955019736</v>
      </c>
      <c r="BG45" s="72">
        <f t="shared" si="208"/>
        <v>0</v>
      </c>
      <c r="BH45" s="72">
        <f t="shared" si="208"/>
        <v>2.3335273466268349</v>
      </c>
      <c r="BI45" s="239">
        <f t="shared" si="170"/>
        <v>0.62127463311281217</v>
      </c>
      <c r="BJ45" s="72">
        <f t="shared" si="208"/>
        <v>2.954801979739647</v>
      </c>
      <c r="BK45" s="72">
        <f t="shared" si="208"/>
        <v>1.4286367719072475E-2</v>
      </c>
      <c r="BL45" s="72">
        <f t="shared" si="208"/>
        <v>4.2955232737584046</v>
      </c>
      <c r="BM45" s="213">
        <f t="shared" ref="BM45:BS45" si="209">IF(BM13="NA","NA",IF(BM24="NA","NA",STDEV(BM13,BM24)))</f>
        <v>2.5992411349279348E-2</v>
      </c>
      <c r="BN45" s="72">
        <f t="shared" si="209"/>
        <v>7.9143680292582484E-3</v>
      </c>
      <c r="BO45" s="72">
        <f t="shared" si="209"/>
        <v>1.8078043320021189E-2</v>
      </c>
      <c r="BP45" s="72">
        <f t="shared" si="209"/>
        <v>0</v>
      </c>
      <c r="BQ45" s="72">
        <f t="shared" si="209"/>
        <v>0</v>
      </c>
      <c r="BR45" s="72">
        <f t="shared" si="209"/>
        <v>0</v>
      </c>
      <c r="BS45" s="72">
        <f t="shared" si="209"/>
        <v>0</v>
      </c>
      <c r="BT45" s="213">
        <f t="shared" si="208"/>
        <v>7.4429716081253192E-2</v>
      </c>
      <c r="BU45" s="72">
        <f t="shared" si="208"/>
        <v>0.11292315997183264</v>
      </c>
      <c r="BV45" s="72">
        <f t="shared" si="208"/>
        <v>0</v>
      </c>
      <c r="BW45" s="72">
        <f t="shared" si="208"/>
        <v>0.12992137671561788</v>
      </c>
      <c r="BX45" s="72">
        <f t="shared" si="208"/>
        <v>8.4010964522569148E-2</v>
      </c>
      <c r="BY45" s="72">
        <f t="shared" si="208"/>
        <v>3.9265133199375718E-2</v>
      </c>
      <c r="BZ45" s="72">
        <f t="shared" si="208"/>
        <v>0</v>
      </c>
      <c r="CA45" s="72">
        <f t="shared" ref="CA45:DZ45" si="210">IF(CA13="NA","NA",IF(CA24="NA","NA",STDEV(CA13,CA24)))</f>
        <v>0</v>
      </c>
      <c r="CB45" s="72">
        <f t="shared" si="210"/>
        <v>0</v>
      </c>
      <c r="CC45" s="72">
        <f t="shared" si="210"/>
        <v>0</v>
      </c>
      <c r="CD45" s="72">
        <f t="shared" si="210"/>
        <v>0.25319747443756235</v>
      </c>
      <c r="CE45" s="72">
        <f t="shared" si="210"/>
        <v>0.25319747443756235</v>
      </c>
      <c r="CF45" s="72">
        <f t="shared" si="210"/>
        <v>0</v>
      </c>
      <c r="CG45" s="72">
        <f t="shared" ref="CG45" si="211">IF(CG13="NA","NA",IF(CG24="NA","NA",STDEV(CG13,CG24)))</f>
        <v>0.29169091832814209</v>
      </c>
      <c r="CH45" s="213">
        <f t="shared" si="210"/>
        <v>0</v>
      </c>
      <c r="CI45" s="72">
        <f t="shared" si="210"/>
        <v>0</v>
      </c>
      <c r="CJ45" s="72">
        <f t="shared" si="210"/>
        <v>0</v>
      </c>
      <c r="CK45" s="72">
        <f t="shared" si="210"/>
        <v>0</v>
      </c>
      <c r="CL45" s="72">
        <f t="shared" si="210"/>
        <v>0</v>
      </c>
      <c r="CM45" s="72">
        <f t="shared" si="210"/>
        <v>0</v>
      </c>
      <c r="CN45" s="72">
        <f t="shared" si="210"/>
        <v>0</v>
      </c>
      <c r="CO45" s="72">
        <f t="shared" si="210"/>
        <v>0</v>
      </c>
      <c r="CP45" s="72">
        <f t="shared" si="210"/>
        <v>0</v>
      </c>
      <c r="CQ45" s="72">
        <f t="shared" si="210"/>
        <v>0</v>
      </c>
      <c r="CR45" s="213">
        <f t="shared" si="210"/>
        <v>0</v>
      </c>
      <c r="CS45" s="72">
        <f t="shared" si="210"/>
        <v>0</v>
      </c>
      <c r="CT45" s="72">
        <f t="shared" si="210"/>
        <v>0</v>
      </c>
      <c r="CU45" s="213">
        <f t="shared" si="210"/>
        <v>7.4429716081253192E-2</v>
      </c>
      <c r="CV45" s="72">
        <f t="shared" si="210"/>
        <v>0.11292315997183264</v>
      </c>
      <c r="CW45" s="72">
        <f t="shared" si="210"/>
        <v>0</v>
      </c>
      <c r="CX45" s="72">
        <f t="shared" si="210"/>
        <v>0.12992137671561788</v>
      </c>
      <c r="CY45" s="72">
        <f t="shared" si="210"/>
        <v>8.4010964522568496E-2</v>
      </c>
      <c r="CZ45" s="72">
        <f t="shared" si="210"/>
        <v>3.9265133199375718E-2</v>
      </c>
      <c r="DA45" s="72">
        <f t="shared" si="210"/>
        <v>0</v>
      </c>
      <c r="DB45" s="72">
        <f t="shared" si="210"/>
        <v>0</v>
      </c>
      <c r="DC45" s="72">
        <f t="shared" si="210"/>
        <v>0</v>
      </c>
      <c r="DD45" s="72">
        <f t="shared" si="210"/>
        <v>0</v>
      </c>
      <c r="DE45" s="213">
        <f t="shared" si="210"/>
        <v>0.25319747443756258</v>
      </c>
      <c r="DF45" s="72">
        <f t="shared" si="210"/>
        <v>0.25319747443756258</v>
      </c>
      <c r="DG45" s="72">
        <f t="shared" si="210"/>
        <v>0</v>
      </c>
      <c r="DH45" s="304">
        <f t="shared" si="210"/>
        <v>3.6454007524729811E-3</v>
      </c>
      <c r="DI45" s="106">
        <f t="shared" si="210"/>
        <v>5.5307233992879495E-3</v>
      </c>
      <c r="DJ45" s="106">
        <f t="shared" si="210"/>
        <v>0</v>
      </c>
      <c r="DK45" s="106">
        <f t="shared" si="210"/>
        <v>6.363257975139985E-3</v>
      </c>
      <c r="DL45" s="106">
        <f t="shared" si="210"/>
        <v>4.1146688367348222E-3</v>
      </c>
      <c r="DM45" s="106">
        <f t="shared" si="210"/>
        <v>1.9231182603826756E-3</v>
      </c>
      <c r="DN45" s="106">
        <f t="shared" si="210"/>
        <v>0</v>
      </c>
      <c r="DO45" s="106">
        <f t="shared" si="210"/>
        <v>0</v>
      </c>
      <c r="DP45" s="106">
        <f t="shared" si="210"/>
        <v>0</v>
      </c>
      <c r="DQ45" s="106">
        <f t="shared" si="210"/>
        <v>0</v>
      </c>
      <c r="DR45" s="304">
        <f t="shared" si="210"/>
        <v>1.2401045072257479E-2</v>
      </c>
      <c r="DS45" s="106">
        <f t="shared" si="210"/>
        <v>1.2401045072257479E-2</v>
      </c>
      <c r="DT45" s="106">
        <f t="shared" si="210"/>
        <v>0</v>
      </c>
      <c r="DU45" s="106">
        <f t="shared" si="210"/>
        <v>1.4286367719072454E-2</v>
      </c>
      <c r="DV45" s="213" t="str">
        <f t="shared" si="210"/>
        <v>NA</v>
      </c>
      <c r="DW45" s="72" t="str">
        <f t="shared" si="210"/>
        <v>NA</v>
      </c>
      <c r="DX45" s="72" t="str">
        <f t="shared" si="210"/>
        <v>NA</v>
      </c>
      <c r="DY45" s="72" t="str">
        <f t="shared" si="210"/>
        <v>NA</v>
      </c>
      <c r="DZ45" s="74" t="str">
        <f t="shared" si="210"/>
        <v>NA</v>
      </c>
    </row>
    <row r="46" spans="1:130" s="104" customFormat="1"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T46" s="117"/>
      <c r="U46" s="117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19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DV46" s="109"/>
      <c r="DW46" s="109"/>
    </row>
  </sheetData>
  <mergeCells count="14">
    <mergeCell ref="DH1:DU1"/>
    <mergeCell ref="DV1:DZ1"/>
    <mergeCell ref="S1:U1"/>
    <mergeCell ref="E1:G1"/>
    <mergeCell ref="H1:L1"/>
    <mergeCell ref="M1:R1"/>
    <mergeCell ref="AM1:AT1"/>
    <mergeCell ref="BT1:CF1"/>
    <mergeCell ref="CH1:CT1"/>
    <mergeCell ref="CU1:DG1"/>
    <mergeCell ref="W1:AL1"/>
    <mergeCell ref="AU1:BH1"/>
    <mergeCell ref="BI1:BL1"/>
    <mergeCell ref="BM1:BS1"/>
  </mergeCells>
  <conditionalFormatting sqref="AG2">
    <cfRule type="top10" dxfId="5" priority="6" rank="1"/>
  </conditionalFormatting>
  <conditionalFormatting sqref="AH2">
    <cfRule type="top10" dxfId="4" priority="5" rank="1"/>
  </conditionalFormatting>
  <conditionalFormatting sqref="AI2">
    <cfRule type="top10" dxfId="3" priority="4" rank="1"/>
  </conditionalFormatting>
  <conditionalFormatting sqref="AJ2">
    <cfRule type="top10" dxfId="2" priority="3" rank="1"/>
  </conditionalFormatting>
  <conditionalFormatting sqref="AR1:AR2">
    <cfRule type="top10" dxfId="1" priority="2" rank="1"/>
  </conditionalFormatting>
  <conditionalFormatting sqref="AQ1:AQ2">
    <cfRule type="top10" dxfId="0" priority="1" rank="1"/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="70" zoomScaleNormal="70" workbookViewId="0">
      <selection activeCell="A2" sqref="A2"/>
    </sheetView>
  </sheetViews>
  <sheetFormatPr defaultRowHeight="15"/>
  <cols>
    <col min="1" max="1" width="23.28515625" customWidth="1"/>
    <col min="2" max="2" width="15.85546875" customWidth="1"/>
    <col min="4" max="4" width="12.140625" style="59" bestFit="1" customWidth="1"/>
    <col min="5" max="5" width="14.140625" customWidth="1"/>
    <col min="6" max="6" width="12.140625" bestFit="1" customWidth="1"/>
    <col min="16" max="16" width="13.85546875" customWidth="1"/>
    <col min="17" max="17" width="14.28515625" customWidth="1"/>
    <col min="18" max="18" width="16.5703125" bestFit="1" customWidth="1"/>
    <col min="19" max="33" width="17.28515625" customWidth="1"/>
  </cols>
  <sheetData>
    <row r="1" spans="1:18">
      <c r="A1" s="349" t="s">
        <v>1780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1"/>
    </row>
    <row r="2" spans="1:18" ht="30">
      <c r="A2" s="81" t="s">
        <v>146</v>
      </c>
      <c r="B2" s="83" t="s">
        <v>174</v>
      </c>
      <c r="C2" s="88" t="s">
        <v>101</v>
      </c>
      <c r="D2" s="82" t="s">
        <v>176</v>
      </c>
      <c r="E2" s="82" t="s">
        <v>169</v>
      </c>
      <c r="F2" s="82" t="s">
        <v>168</v>
      </c>
      <c r="G2" s="82" t="s">
        <v>167</v>
      </c>
      <c r="H2" s="82" t="s">
        <v>130</v>
      </c>
      <c r="I2" s="82" t="s">
        <v>131</v>
      </c>
      <c r="J2" s="82" t="s">
        <v>132</v>
      </c>
      <c r="K2" s="82" t="s">
        <v>133</v>
      </c>
      <c r="L2" s="82" t="s">
        <v>134</v>
      </c>
      <c r="M2" s="82" t="s">
        <v>135</v>
      </c>
      <c r="N2" s="82" t="s">
        <v>136</v>
      </c>
      <c r="O2" s="143" t="s">
        <v>291</v>
      </c>
      <c r="P2" s="82" t="s">
        <v>280</v>
      </c>
      <c r="Q2" s="83" t="s">
        <v>194</v>
      </c>
      <c r="R2" s="83" t="s">
        <v>175</v>
      </c>
    </row>
    <row r="3" spans="1:18">
      <c r="A3" s="80">
        <v>1</v>
      </c>
      <c r="B3" s="89">
        <v>0</v>
      </c>
      <c r="C3" s="91">
        <v>5.9</v>
      </c>
      <c r="D3" s="84">
        <v>0.40273833261256292</v>
      </c>
      <c r="E3" s="84">
        <v>4.7412410125172233</v>
      </c>
      <c r="F3" s="84">
        <v>7.7174623863962797</v>
      </c>
      <c r="G3" s="84">
        <v>0</v>
      </c>
      <c r="H3" s="84">
        <v>2.069988189068741</v>
      </c>
      <c r="I3" s="84">
        <v>1.8563810400585161</v>
      </c>
      <c r="J3" s="84">
        <v>6.5702699715797994</v>
      </c>
      <c r="K3" s="84">
        <v>2.3662045985445528</v>
      </c>
      <c r="L3" s="84">
        <v>1.8029835381990802</v>
      </c>
      <c r="M3" s="84">
        <v>0</v>
      </c>
      <c r="N3" s="84">
        <v>0</v>
      </c>
      <c r="O3" s="329">
        <f>IF(G3="NA","NA",SUM(G3:N3))</f>
        <v>14.66582733745069</v>
      </c>
      <c r="P3" s="84">
        <f>SUM(G3:J3)</f>
        <v>10.496639200707056</v>
      </c>
      <c r="Q3" s="85">
        <f>SUM(K3:N3)</f>
        <v>4.1691881367436334</v>
      </c>
      <c r="R3" s="352">
        <v>0</v>
      </c>
    </row>
    <row r="4" spans="1:18">
      <c r="A4" s="80">
        <v>1</v>
      </c>
      <c r="B4" s="89">
        <v>12.999999999941792</v>
      </c>
      <c r="C4" s="91">
        <v>5.63</v>
      </c>
      <c r="D4" s="84">
        <v>0</v>
      </c>
      <c r="E4" s="84">
        <v>0.51319909846794831</v>
      </c>
      <c r="F4" s="84">
        <v>11.661535703325951</v>
      </c>
      <c r="G4" s="84">
        <v>0</v>
      </c>
      <c r="H4" s="84">
        <v>2.8467896621005773</v>
      </c>
      <c r="I4" s="84">
        <v>3.6915466690489271</v>
      </c>
      <c r="J4" s="84">
        <v>10.980892445960928</v>
      </c>
      <c r="K4" s="84">
        <v>4.9411874404943115</v>
      </c>
      <c r="L4" s="84">
        <v>2.2986947972912608</v>
      </c>
      <c r="M4" s="84">
        <v>0</v>
      </c>
      <c r="N4" s="84">
        <v>0</v>
      </c>
      <c r="O4" s="329">
        <f t="shared" ref="O4:O10" si="0">IF(G4="NA","NA",SUM(G4:N4))</f>
        <v>24.759111014896003</v>
      </c>
      <c r="P4" s="84">
        <f t="shared" ref="P4:P8" si="1">SUM(G4:J4)</f>
        <v>17.519228777110431</v>
      </c>
      <c r="Q4" s="85">
        <f>SUM(K4:N4)</f>
        <v>7.2398822377855723</v>
      </c>
      <c r="R4" s="352">
        <v>1133</v>
      </c>
    </row>
    <row r="5" spans="1:18">
      <c r="A5" s="80">
        <v>1</v>
      </c>
      <c r="B5" s="89">
        <v>24</v>
      </c>
      <c r="C5" s="91">
        <v>5.49</v>
      </c>
      <c r="D5" s="84">
        <v>0</v>
      </c>
      <c r="E5" s="84">
        <v>0</v>
      </c>
      <c r="F5" s="84">
        <v>11.569408555021417</v>
      </c>
      <c r="G5" s="84">
        <v>0</v>
      </c>
      <c r="H5" s="84">
        <v>2.9264453464780247</v>
      </c>
      <c r="I5" s="84">
        <v>3.7505521235412145</v>
      </c>
      <c r="J5" s="84">
        <v>11.059432760318286</v>
      </c>
      <c r="K5" s="84">
        <v>5.4777731148481372</v>
      </c>
      <c r="L5" s="84">
        <v>2.459704678676832</v>
      </c>
      <c r="M5" s="84">
        <v>0</v>
      </c>
      <c r="N5" s="84">
        <v>0</v>
      </c>
      <c r="O5" s="329">
        <f t="shared" si="0"/>
        <v>25.673908023862495</v>
      </c>
      <c r="P5" s="84">
        <f t="shared" si="1"/>
        <v>17.736430230337525</v>
      </c>
      <c r="Q5" s="85">
        <f t="shared" ref="Q5:Q8" si="2">SUM(K5:N5)</f>
        <v>7.9374777935249696</v>
      </c>
      <c r="R5" s="352">
        <f>R4</f>
        <v>1133</v>
      </c>
    </row>
    <row r="6" spans="1:18">
      <c r="A6" s="80">
        <v>1</v>
      </c>
      <c r="B6" s="89">
        <v>42</v>
      </c>
      <c r="C6" s="91">
        <v>5.46</v>
      </c>
      <c r="D6" s="84">
        <v>0</v>
      </c>
      <c r="E6" s="84">
        <v>0</v>
      </c>
      <c r="F6" s="84">
        <v>11.337354077427676</v>
      </c>
      <c r="G6" s="84">
        <v>0</v>
      </c>
      <c r="H6" s="84">
        <v>3.2226879105281245</v>
      </c>
      <c r="I6" s="84">
        <v>4.3493864702642693</v>
      </c>
      <c r="J6" s="84">
        <v>11.053687367187152</v>
      </c>
      <c r="K6" s="84">
        <v>5.7661942120166501</v>
      </c>
      <c r="L6" s="84">
        <v>2.6070794043306398</v>
      </c>
      <c r="M6" s="84">
        <v>0</v>
      </c>
      <c r="N6" s="84">
        <v>0</v>
      </c>
      <c r="O6" s="329">
        <f t="shared" si="0"/>
        <v>26.999035364326836</v>
      </c>
      <c r="P6" s="84">
        <f t="shared" si="1"/>
        <v>18.625761747979546</v>
      </c>
      <c r="Q6" s="85">
        <f t="shared" si="2"/>
        <v>8.3732736163472907</v>
      </c>
      <c r="R6" s="352">
        <f>R5</f>
        <v>1133</v>
      </c>
    </row>
    <row r="7" spans="1:18">
      <c r="A7" s="80">
        <v>1</v>
      </c>
      <c r="B7" s="89">
        <v>66</v>
      </c>
      <c r="C7" s="91">
        <v>5.47</v>
      </c>
      <c r="D7" s="84">
        <v>0</v>
      </c>
      <c r="E7" s="84">
        <v>0</v>
      </c>
      <c r="F7" s="84">
        <v>11.500139796399246</v>
      </c>
      <c r="G7" s="84">
        <v>0</v>
      </c>
      <c r="H7" s="84">
        <v>3.437388482716762</v>
      </c>
      <c r="I7" s="84">
        <v>4.5053031179555303</v>
      </c>
      <c r="J7" s="84">
        <v>11.35679859833701</v>
      </c>
      <c r="K7" s="84">
        <v>6.0415606805117354</v>
      </c>
      <c r="L7" s="84">
        <v>2.7337183533393148</v>
      </c>
      <c r="M7" s="84">
        <v>0</v>
      </c>
      <c r="N7" s="84">
        <v>0</v>
      </c>
      <c r="O7" s="329">
        <f t="shared" si="0"/>
        <v>28.074769232860355</v>
      </c>
      <c r="P7" s="84">
        <f t="shared" si="1"/>
        <v>19.299490199009302</v>
      </c>
      <c r="Q7" s="85">
        <f t="shared" si="2"/>
        <v>8.7752790338510493</v>
      </c>
      <c r="R7" s="352">
        <f>R6</f>
        <v>1133</v>
      </c>
    </row>
    <row r="8" spans="1:18">
      <c r="A8" s="80">
        <v>1</v>
      </c>
      <c r="B8" s="89">
        <v>84.499999999883585</v>
      </c>
      <c r="C8" s="91">
        <v>5.49</v>
      </c>
      <c r="D8" s="84">
        <v>0</v>
      </c>
      <c r="E8" s="84">
        <v>0</v>
      </c>
      <c r="F8" s="84">
        <v>12.360937789902108</v>
      </c>
      <c r="G8" s="84">
        <v>0</v>
      </c>
      <c r="H8" s="84">
        <v>3.2574889370356899</v>
      </c>
      <c r="I8" s="84">
        <v>5.9448067141792418</v>
      </c>
      <c r="J8" s="84">
        <v>10.702249659806354</v>
      </c>
      <c r="K8" s="84">
        <v>6.0797194693593148</v>
      </c>
      <c r="L8" s="84">
        <v>2.7147110533168584</v>
      </c>
      <c r="M8" s="84">
        <v>0</v>
      </c>
      <c r="N8" s="84">
        <v>0</v>
      </c>
      <c r="O8" s="329">
        <f t="shared" si="0"/>
        <v>28.69897583369746</v>
      </c>
      <c r="P8" s="101">
        <f t="shared" si="1"/>
        <v>19.904545311021288</v>
      </c>
      <c r="Q8" s="102">
        <f t="shared" si="2"/>
        <v>8.7944305226761728</v>
      </c>
      <c r="R8" s="352">
        <f>R7</f>
        <v>1133</v>
      </c>
    </row>
    <row r="9" spans="1:18">
      <c r="A9" s="86">
        <v>2</v>
      </c>
      <c r="B9" s="90">
        <v>0</v>
      </c>
      <c r="C9" s="92">
        <v>5.89</v>
      </c>
      <c r="D9" s="87">
        <v>0.44873243840335775</v>
      </c>
      <c r="E9" s="87">
        <v>4.46671914146392</v>
      </c>
      <c r="F9" s="87">
        <v>7.2410794129917484</v>
      </c>
      <c r="G9" s="87">
        <v>0</v>
      </c>
      <c r="H9" s="87">
        <v>1.875387715264194</v>
      </c>
      <c r="I9" s="87">
        <v>1.7284325712894937</v>
      </c>
      <c r="J9" s="87">
        <v>6.2844379826631744</v>
      </c>
      <c r="K9" s="87">
        <v>2.3312054608966233</v>
      </c>
      <c r="L9" s="87">
        <v>2.0758330973764436</v>
      </c>
      <c r="M9" s="87">
        <v>0</v>
      </c>
      <c r="N9" s="87">
        <v>0</v>
      </c>
      <c r="O9" s="343">
        <f t="shared" si="0"/>
        <v>14.295296827489929</v>
      </c>
      <c r="P9" s="84">
        <f>SUM(G9:J9)</f>
        <v>9.8882582692168626</v>
      </c>
      <c r="Q9" s="85">
        <f>SUM(K9:N9)</f>
        <v>4.4070385582730669</v>
      </c>
      <c r="R9" s="353">
        <v>0</v>
      </c>
    </row>
    <row r="10" spans="1:18">
      <c r="A10" s="80">
        <v>2</v>
      </c>
      <c r="B10" s="89">
        <v>12.999999999941792</v>
      </c>
      <c r="C10" s="91">
        <v>5.65</v>
      </c>
      <c r="D10" s="84">
        <v>0</v>
      </c>
      <c r="E10" s="84">
        <v>0.34466531278091539</v>
      </c>
      <c r="F10" s="84">
        <v>11.391875692871551</v>
      </c>
      <c r="G10" s="84">
        <v>0</v>
      </c>
      <c r="H10" s="84">
        <v>2.5828877996043733</v>
      </c>
      <c r="I10" s="84">
        <v>3.6347783990090838</v>
      </c>
      <c r="J10" s="84">
        <v>11.101803583970911</v>
      </c>
      <c r="K10" s="84">
        <v>5.3965112757938281</v>
      </c>
      <c r="L10" s="84">
        <v>2.7086974894595115</v>
      </c>
      <c r="M10" s="84">
        <v>0</v>
      </c>
      <c r="N10" s="84">
        <v>0</v>
      </c>
      <c r="O10" s="329">
        <f t="shared" si="0"/>
        <v>25.424678547837708</v>
      </c>
      <c r="P10" s="84">
        <f t="shared" ref="P10:P14" si="3">SUM(G10:J10)</f>
        <v>17.31946978258437</v>
      </c>
      <c r="Q10" s="85">
        <f t="shared" ref="Q10:Q14" si="4">SUM(K10:N10)</f>
        <v>8.1052087652533391</v>
      </c>
      <c r="R10" s="352">
        <v>1029</v>
      </c>
    </row>
    <row r="11" spans="1:18">
      <c r="A11" s="80">
        <v>2</v>
      </c>
      <c r="B11" s="89">
        <v>24</v>
      </c>
      <c r="C11" s="91">
        <v>5.56</v>
      </c>
      <c r="D11" s="84">
        <v>0</v>
      </c>
      <c r="E11" s="84">
        <v>0</v>
      </c>
      <c r="F11" s="84">
        <v>11.33838252234416</v>
      </c>
      <c r="G11" s="84">
        <v>0</v>
      </c>
      <c r="H11" s="84">
        <v>2.8129601139744</v>
      </c>
      <c r="I11" s="84">
        <v>3.6350258522306702</v>
      </c>
      <c r="J11" s="84">
        <v>11.124036787966753</v>
      </c>
      <c r="K11" s="84">
        <v>5.6564730020177736</v>
      </c>
      <c r="L11" s="84">
        <v>2.8587820596233984</v>
      </c>
      <c r="M11" s="84">
        <v>0</v>
      </c>
      <c r="N11" s="84">
        <v>0</v>
      </c>
      <c r="O11" s="329">
        <f t="shared" ref="O11:O14" si="5">IF(G11="NA","NA",SUM(G11:N11))</f>
        <v>26.087277815812996</v>
      </c>
      <c r="P11" s="84">
        <f t="shared" si="3"/>
        <v>17.572022754171826</v>
      </c>
      <c r="Q11" s="85">
        <f t="shared" si="4"/>
        <v>8.515255061641172</v>
      </c>
      <c r="R11" s="352">
        <f>R10</f>
        <v>1029</v>
      </c>
    </row>
    <row r="12" spans="1:18">
      <c r="A12" s="80">
        <v>2</v>
      </c>
      <c r="B12" s="89">
        <v>42</v>
      </c>
      <c r="C12" s="91">
        <v>5.55</v>
      </c>
      <c r="D12" s="84">
        <v>0</v>
      </c>
      <c r="E12" s="84">
        <v>0</v>
      </c>
      <c r="F12" s="84">
        <v>11.309679135538319</v>
      </c>
      <c r="G12" s="84">
        <v>0</v>
      </c>
      <c r="H12" s="84">
        <v>2.9767690395515061</v>
      </c>
      <c r="I12" s="84">
        <v>3.6656488586617773</v>
      </c>
      <c r="J12" s="84">
        <v>11.15806159664624</v>
      </c>
      <c r="K12" s="84">
        <v>5.7374623247078267</v>
      </c>
      <c r="L12" s="84">
        <v>2.8514529798980108</v>
      </c>
      <c r="M12" s="84">
        <v>0</v>
      </c>
      <c r="N12" s="84">
        <v>0</v>
      </c>
      <c r="O12" s="329">
        <f t="shared" si="5"/>
        <v>26.389394799465361</v>
      </c>
      <c r="P12" s="84">
        <f t="shared" si="3"/>
        <v>17.800479494859523</v>
      </c>
      <c r="Q12" s="85">
        <f t="shared" si="4"/>
        <v>8.5889153046058375</v>
      </c>
      <c r="R12" s="352">
        <f>R11</f>
        <v>1029</v>
      </c>
    </row>
    <row r="13" spans="1:18">
      <c r="A13" s="80">
        <v>2</v>
      </c>
      <c r="B13" s="89">
        <v>66</v>
      </c>
      <c r="C13" s="91">
        <v>5.53</v>
      </c>
      <c r="D13" s="84">
        <v>0</v>
      </c>
      <c r="E13" s="84">
        <v>0</v>
      </c>
      <c r="F13" s="84">
        <v>11.108856622849133</v>
      </c>
      <c r="G13" s="84">
        <v>0</v>
      </c>
      <c r="H13" s="84">
        <v>3.3074765163492494</v>
      </c>
      <c r="I13" s="84">
        <v>4.2986990829158556</v>
      </c>
      <c r="J13" s="84">
        <v>11.303369165295168</v>
      </c>
      <c r="K13" s="84">
        <v>5.4053098263139701</v>
      </c>
      <c r="L13" s="84">
        <v>2.6714849363169488</v>
      </c>
      <c r="M13" s="84">
        <v>0</v>
      </c>
      <c r="N13" s="84">
        <v>0</v>
      </c>
      <c r="O13" s="329">
        <f t="shared" si="5"/>
        <v>26.986339527191191</v>
      </c>
      <c r="P13" s="84">
        <f>SUM(G13:J13)</f>
        <v>18.909544764560273</v>
      </c>
      <c r="Q13" s="85">
        <f>SUM(K13:N13)</f>
        <v>8.076794762630918</v>
      </c>
      <c r="R13" s="352">
        <f>R12</f>
        <v>1029</v>
      </c>
    </row>
    <row r="14" spans="1:18">
      <c r="A14" s="80">
        <v>2</v>
      </c>
      <c r="B14" s="89">
        <v>84.499999999883585</v>
      </c>
      <c r="C14" s="91">
        <v>5.54</v>
      </c>
      <c r="D14" s="84">
        <v>0</v>
      </c>
      <c r="E14" s="84">
        <v>0</v>
      </c>
      <c r="F14" s="84">
        <v>12.192035004977564</v>
      </c>
      <c r="G14" s="84">
        <v>0</v>
      </c>
      <c r="H14" s="84">
        <v>3.0088522240449085</v>
      </c>
      <c r="I14" s="84">
        <v>5.5373839603511446</v>
      </c>
      <c r="J14" s="84">
        <v>10.697996907408827</v>
      </c>
      <c r="K14" s="84">
        <v>6.3655673125703567</v>
      </c>
      <c r="L14" s="84">
        <v>3.177262985768937</v>
      </c>
      <c r="M14" s="84">
        <v>0</v>
      </c>
      <c r="N14" s="84">
        <v>0</v>
      </c>
      <c r="O14" s="329">
        <f t="shared" si="5"/>
        <v>28.787063390144173</v>
      </c>
      <c r="P14" s="84">
        <f t="shared" si="3"/>
        <v>19.24423309180488</v>
      </c>
      <c r="Q14" s="85">
        <f t="shared" si="4"/>
        <v>9.5428302983392932</v>
      </c>
      <c r="R14" s="352">
        <f>R13</f>
        <v>1029</v>
      </c>
    </row>
    <row r="15" spans="1:18">
      <c r="A15" s="128"/>
      <c r="B15" s="128"/>
      <c r="C15" s="344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225"/>
      <c r="P15" s="128"/>
      <c r="Q15" s="128"/>
      <c r="R15" s="344"/>
    </row>
    <row r="16" spans="1:18">
      <c r="A16" s="11" t="s">
        <v>241</v>
      </c>
      <c r="B16" s="78">
        <f t="shared" ref="B16:B27" si="6">B3</f>
        <v>0</v>
      </c>
      <c r="C16" s="93">
        <f t="shared" ref="C16:R16" si="7">AVERAGE(C3,C9)</f>
        <v>5.8949999999999996</v>
      </c>
      <c r="D16" s="69">
        <f t="shared" si="7"/>
        <v>0.42573538550796031</v>
      </c>
      <c r="E16" s="69">
        <f t="shared" si="7"/>
        <v>4.6039800769905721</v>
      </c>
      <c r="F16" s="69">
        <f t="shared" si="7"/>
        <v>7.479270899694014</v>
      </c>
      <c r="G16" s="69">
        <f t="shared" si="7"/>
        <v>0</v>
      </c>
      <c r="H16" s="69">
        <f t="shared" si="7"/>
        <v>1.9726879521664675</v>
      </c>
      <c r="I16" s="69">
        <f t="shared" si="7"/>
        <v>1.792406805674005</v>
      </c>
      <c r="J16" s="69">
        <f t="shared" si="7"/>
        <v>6.4273539771214869</v>
      </c>
      <c r="K16" s="69">
        <f t="shared" si="7"/>
        <v>2.348705029720588</v>
      </c>
      <c r="L16" s="69">
        <f t="shared" si="7"/>
        <v>1.9394083177877619</v>
      </c>
      <c r="M16" s="69">
        <f t="shared" si="7"/>
        <v>0</v>
      </c>
      <c r="N16" s="69">
        <f t="shared" si="7"/>
        <v>0</v>
      </c>
      <c r="O16" s="76">
        <f t="shared" si="7"/>
        <v>14.480562082470311</v>
      </c>
      <c r="P16" s="69">
        <f t="shared" si="7"/>
        <v>10.19244873496196</v>
      </c>
      <c r="Q16" s="69">
        <f t="shared" si="7"/>
        <v>4.2881133475083502</v>
      </c>
      <c r="R16" s="93">
        <f t="shared" si="7"/>
        <v>0</v>
      </c>
    </row>
    <row r="17" spans="1:18">
      <c r="A17" s="62"/>
      <c r="B17" s="78">
        <f t="shared" si="6"/>
        <v>12.999999999941792</v>
      </c>
      <c r="C17" s="93">
        <f t="shared" ref="C17:R17" si="8">AVERAGE(C4,C10)</f>
        <v>5.6400000000000006</v>
      </c>
      <c r="D17" s="69">
        <f t="shared" si="8"/>
        <v>0</v>
      </c>
      <c r="E17" s="69">
        <f t="shared" si="8"/>
        <v>0.42893220562443185</v>
      </c>
      <c r="F17" s="69">
        <f t="shared" si="8"/>
        <v>11.526705698098752</v>
      </c>
      <c r="G17" s="69">
        <f t="shared" si="8"/>
        <v>0</v>
      </c>
      <c r="H17" s="69">
        <f t="shared" si="8"/>
        <v>2.7148387308524753</v>
      </c>
      <c r="I17" s="69">
        <f t="shared" si="8"/>
        <v>3.6631625340290057</v>
      </c>
      <c r="J17" s="69">
        <f t="shared" si="8"/>
        <v>11.041348014965919</v>
      </c>
      <c r="K17" s="69">
        <f t="shared" si="8"/>
        <v>5.1688493581440698</v>
      </c>
      <c r="L17" s="69">
        <f t="shared" si="8"/>
        <v>2.5036961433753859</v>
      </c>
      <c r="M17" s="69">
        <f t="shared" si="8"/>
        <v>0</v>
      </c>
      <c r="N17" s="69">
        <f t="shared" si="8"/>
        <v>0</v>
      </c>
      <c r="O17" s="76">
        <f t="shared" si="8"/>
        <v>25.091894781366854</v>
      </c>
      <c r="P17" s="69">
        <f t="shared" si="8"/>
        <v>17.419349279847403</v>
      </c>
      <c r="Q17" s="69">
        <f t="shared" si="8"/>
        <v>7.6725455015194557</v>
      </c>
      <c r="R17" s="93">
        <f t="shared" si="8"/>
        <v>1081</v>
      </c>
    </row>
    <row r="18" spans="1:18">
      <c r="A18" s="62"/>
      <c r="B18" s="78">
        <f t="shared" si="6"/>
        <v>24</v>
      </c>
      <c r="C18" s="93">
        <f t="shared" ref="C18:R18" si="9">AVERAGE(C5,C11)</f>
        <v>5.5250000000000004</v>
      </c>
      <c r="D18" s="69">
        <f t="shared" si="9"/>
        <v>0</v>
      </c>
      <c r="E18" s="69">
        <f t="shared" si="9"/>
        <v>0</v>
      </c>
      <c r="F18" s="69">
        <f t="shared" si="9"/>
        <v>11.453895538682788</v>
      </c>
      <c r="G18" s="69">
        <f t="shared" si="9"/>
        <v>0</v>
      </c>
      <c r="H18" s="69">
        <f t="shared" si="9"/>
        <v>2.8697027302262121</v>
      </c>
      <c r="I18" s="69">
        <f t="shared" si="9"/>
        <v>3.6927889878859421</v>
      </c>
      <c r="J18" s="69">
        <f t="shared" si="9"/>
        <v>11.09173477414252</v>
      </c>
      <c r="K18" s="69">
        <f t="shared" si="9"/>
        <v>5.567123058432955</v>
      </c>
      <c r="L18" s="69">
        <f t="shared" si="9"/>
        <v>2.6592433691501149</v>
      </c>
      <c r="M18" s="69">
        <f t="shared" si="9"/>
        <v>0</v>
      </c>
      <c r="N18" s="69">
        <f t="shared" si="9"/>
        <v>0</v>
      </c>
      <c r="O18" s="76">
        <f t="shared" si="9"/>
        <v>25.880592919837746</v>
      </c>
      <c r="P18" s="69">
        <f t="shared" si="9"/>
        <v>17.654226492254676</v>
      </c>
      <c r="Q18" s="69">
        <f t="shared" si="9"/>
        <v>8.2263664275830699</v>
      </c>
      <c r="R18" s="93">
        <f t="shared" si="9"/>
        <v>1081</v>
      </c>
    </row>
    <row r="19" spans="1:18">
      <c r="A19" s="62"/>
      <c r="B19" s="78">
        <f t="shared" si="6"/>
        <v>42</v>
      </c>
      <c r="C19" s="93">
        <f t="shared" ref="C19:R19" si="10">AVERAGE(C6,C12)</f>
        <v>5.5049999999999999</v>
      </c>
      <c r="D19" s="69">
        <f t="shared" si="10"/>
        <v>0</v>
      </c>
      <c r="E19" s="69">
        <f t="shared" si="10"/>
        <v>0</v>
      </c>
      <c r="F19" s="69">
        <f t="shared" si="10"/>
        <v>11.323516606482997</v>
      </c>
      <c r="G19" s="69">
        <f t="shared" si="10"/>
        <v>0</v>
      </c>
      <c r="H19" s="69">
        <f t="shared" si="10"/>
        <v>3.0997284750398153</v>
      </c>
      <c r="I19" s="69">
        <f t="shared" si="10"/>
        <v>4.0075176644630233</v>
      </c>
      <c r="J19" s="69">
        <f t="shared" si="10"/>
        <v>11.105874481916697</v>
      </c>
      <c r="K19" s="69">
        <f t="shared" si="10"/>
        <v>5.7518282683622388</v>
      </c>
      <c r="L19" s="69">
        <f t="shared" si="10"/>
        <v>2.7292661921143253</v>
      </c>
      <c r="M19" s="69">
        <f t="shared" si="10"/>
        <v>0</v>
      </c>
      <c r="N19" s="69">
        <f t="shared" si="10"/>
        <v>0</v>
      </c>
      <c r="O19" s="76">
        <f t="shared" si="10"/>
        <v>26.694215081896097</v>
      </c>
      <c r="P19" s="69">
        <f t="shared" si="10"/>
        <v>18.213120621419534</v>
      </c>
      <c r="Q19" s="69">
        <f t="shared" si="10"/>
        <v>8.4810944604765641</v>
      </c>
      <c r="R19" s="93">
        <f t="shared" si="10"/>
        <v>1081</v>
      </c>
    </row>
    <row r="20" spans="1:18">
      <c r="A20" s="62"/>
      <c r="B20" s="78">
        <f t="shared" si="6"/>
        <v>66</v>
      </c>
      <c r="C20" s="93">
        <f t="shared" ref="C20:R20" si="11">AVERAGE(C7,C13)</f>
        <v>5.5</v>
      </c>
      <c r="D20" s="69">
        <f t="shared" si="11"/>
        <v>0</v>
      </c>
      <c r="E20" s="69">
        <f t="shared" si="11"/>
        <v>0</v>
      </c>
      <c r="F20" s="69">
        <f t="shared" si="11"/>
        <v>11.304498209624189</v>
      </c>
      <c r="G20" s="69">
        <f t="shared" si="11"/>
        <v>0</v>
      </c>
      <c r="H20" s="69">
        <f t="shared" si="11"/>
        <v>3.3724324995330059</v>
      </c>
      <c r="I20" s="69">
        <f t="shared" si="11"/>
        <v>4.4020011004356929</v>
      </c>
      <c r="J20" s="69">
        <f t="shared" si="11"/>
        <v>11.330083881816089</v>
      </c>
      <c r="K20" s="69">
        <f t="shared" si="11"/>
        <v>5.7234352534128528</v>
      </c>
      <c r="L20" s="69">
        <f t="shared" si="11"/>
        <v>2.7026016448281318</v>
      </c>
      <c r="M20" s="69">
        <f t="shared" si="11"/>
        <v>0</v>
      </c>
      <c r="N20" s="69">
        <f t="shared" si="11"/>
        <v>0</v>
      </c>
      <c r="O20" s="76">
        <f t="shared" si="11"/>
        <v>27.530554380025773</v>
      </c>
      <c r="P20" s="69">
        <f t="shared" si="11"/>
        <v>19.104517481784789</v>
      </c>
      <c r="Q20" s="69">
        <f t="shared" si="11"/>
        <v>8.4260368982409837</v>
      </c>
      <c r="R20" s="93">
        <f t="shared" si="11"/>
        <v>1081</v>
      </c>
    </row>
    <row r="21" spans="1:18">
      <c r="A21" s="346"/>
      <c r="B21" s="358">
        <f t="shared" si="6"/>
        <v>84.499999999883585</v>
      </c>
      <c r="C21" s="453">
        <f t="shared" ref="C21:R21" si="12">AVERAGE(C8,C14)</f>
        <v>5.5150000000000006</v>
      </c>
      <c r="D21" s="454">
        <f t="shared" si="12"/>
        <v>0</v>
      </c>
      <c r="E21" s="454">
        <f t="shared" si="12"/>
        <v>0</v>
      </c>
      <c r="F21" s="454">
        <f t="shared" si="12"/>
        <v>12.276486397439836</v>
      </c>
      <c r="G21" s="454">
        <f t="shared" si="12"/>
        <v>0</v>
      </c>
      <c r="H21" s="454">
        <f t="shared" si="12"/>
        <v>3.1331705805402992</v>
      </c>
      <c r="I21" s="454">
        <f t="shared" si="12"/>
        <v>5.7410953372651932</v>
      </c>
      <c r="J21" s="454">
        <f t="shared" si="12"/>
        <v>10.70012328360759</v>
      </c>
      <c r="K21" s="454">
        <f t="shared" si="12"/>
        <v>6.2226433909648353</v>
      </c>
      <c r="L21" s="454">
        <f t="shared" si="12"/>
        <v>2.9459870195428977</v>
      </c>
      <c r="M21" s="454">
        <f t="shared" si="12"/>
        <v>0</v>
      </c>
      <c r="N21" s="454">
        <f t="shared" si="12"/>
        <v>0</v>
      </c>
      <c r="O21" s="455">
        <f t="shared" si="12"/>
        <v>28.743019611920815</v>
      </c>
      <c r="P21" s="454">
        <f t="shared" si="12"/>
        <v>19.574389201413084</v>
      </c>
      <c r="Q21" s="454">
        <f t="shared" si="12"/>
        <v>9.168630410507733</v>
      </c>
      <c r="R21" s="453">
        <f t="shared" si="12"/>
        <v>1081</v>
      </c>
    </row>
    <row r="22" spans="1:18">
      <c r="A22" s="11" t="s">
        <v>242</v>
      </c>
      <c r="B22" s="78">
        <f t="shared" si="6"/>
        <v>0</v>
      </c>
      <c r="C22" s="93">
        <f t="shared" ref="C22:R22" si="13">_xlfn.STDEV.S(C3,C9)</f>
        <v>7.0710678118659524E-3</v>
      </c>
      <c r="D22" s="69">
        <f t="shared" si="13"/>
        <v>3.2522744099282477E-2</v>
      </c>
      <c r="E22" s="69">
        <f t="shared" si="13"/>
        <v>0.19411627660580974</v>
      </c>
      <c r="F22" s="69">
        <f t="shared" si="13"/>
        <v>0.33685363093615478</v>
      </c>
      <c r="G22" s="69">
        <f t="shared" si="13"/>
        <v>0</v>
      </c>
      <c r="H22" s="69">
        <f t="shared" si="13"/>
        <v>0.1376033146493103</v>
      </c>
      <c r="I22" s="69">
        <f t="shared" si="13"/>
        <v>9.0473229909010966E-2</v>
      </c>
      <c r="J22" s="69">
        <f t="shared" si="13"/>
        <v>0.20211373764298363</v>
      </c>
      <c r="K22" s="69">
        <f t="shared" si="13"/>
        <v>2.4748127566532344E-2</v>
      </c>
      <c r="L22" s="69">
        <f t="shared" si="13"/>
        <v>0.19293377353807387</v>
      </c>
      <c r="M22" s="69">
        <f t="shared" si="13"/>
        <v>0</v>
      </c>
      <c r="N22" s="69">
        <f t="shared" si="13"/>
        <v>0</v>
      </c>
      <c r="O22" s="76">
        <f t="shared" si="13"/>
        <v>0.26200463622976322</v>
      </c>
      <c r="P22" s="69">
        <f t="shared" si="13"/>
        <v>0.4301902822013044</v>
      </c>
      <c r="Q22" s="69">
        <f t="shared" si="13"/>
        <v>0.1681856459715412</v>
      </c>
      <c r="R22" s="93">
        <f t="shared" si="13"/>
        <v>0</v>
      </c>
    </row>
    <row r="23" spans="1:18">
      <c r="A23" s="62"/>
      <c r="B23" s="78">
        <f t="shared" si="6"/>
        <v>12.999999999941792</v>
      </c>
      <c r="C23" s="93">
        <f t="shared" ref="C23:R23" si="14">_xlfn.STDEV.S(C4,C10)</f>
        <v>1.4142135623731277E-2</v>
      </c>
      <c r="D23" s="69">
        <f t="shared" si="14"/>
        <v>0</v>
      </c>
      <c r="E23" s="69">
        <f t="shared" si="14"/>
        <v>0.1191713827183415</v>
      </c>
      <c r="F23" s="69">
        <f t="shared" si="14"/>
        <v>0.19067842200714155</v>
      </c>
      <c r="G23" s="69">
        <f t="shared" si="14"/>
        <v>0</v>
      </c>
      <c r="H23" s="69">
        <f t="shared" si="14"/>
        <v>0.18660679653882564</v>
      </c>
      <c r="I23" s="69">
        <f t="shared" si="14"/>
        <v>4.0141228701402319E-2</v>
      </c>
      <c r="J23" s="69">
        <f t="shared" si="14"/>
        <v>8.5497085607841805E-2</v>
      </c>
      <c r="K23" s="69">
        <f t="shared" si="14"/>
        <v>0.32196257157615488</v>
      </c>
      <c r="L23" s="69">
        <f t="shared" si="14"/>
        <v>0.28991568393691064</v>
      </c>
      <c r="M23" s="69">
        <f t="shared" si="14"/>
        <v>0</v>
      </c>
      <c r="N23" s="69">
        <f t="shared" si="14"/>
        <v>0</v>
      </c>
      <c r="O23" s="76">
        <f t="shared" si="14"/>
        <v>0.47062731588068002</v>
      </c>
      <c r="P23" s="69">
        <f t="shared" si="14"/>
        <v>0.14125093963238394</v>
      </c>
      <c r="Q23" s="69">
        <f t="shared" si="14"/>
        <v>0.61187825551306518</v>
      </c>
      <c r="R23" s="93">
        <f t="shared" si="14"/>
        <v>73.53910524340094</v>
      </c>
    </row>
    <row r="24" spans="1:18">
      <c r="A24" s="62"/>
      <c r="B24" s="78">
        <f t="shared" si="6"/>
        <v>24</v>
      </c>
      <c r="C24" s="93">
        <f t="shared" ref="C24:R24" si="15">_xlfn.STDEV.S(C5,C11)</f>
        <v>4.9497474683057895E-2</v>
      </c>
      <c r="D24" s="69">
        <f t="shared" si="15"/>
        <v>0</v>
      </c>
      <c r="E24" s="69">
        <f t="shared" si="15"/>
        <v>0</v>
      </c>
      <c r="F24" s="69">
        <f t="shared" si="15"/>
        <v>0.16336007433671293</v>
      </c>
      <c r="G24" s="69">
        <f t="shared" si="15"/>
        <v>0</v>
      </c>
      <c r="H24" s="69">
        <f t="shared" si="15"/>
        <v>8.0246177467844973E-2</v>
      </c>
      <c r="I24" s="69">
        <f t="shared" si="15"/>
        <v>8.1689409848882746E-2</v>
      </c>
      <c r="J24" s="69">
        <f t="shared" si="15"/>
        <v>4.5681946042194659E-2</v>
      </c>
      <c r="K24" s="69">
        <f t="shared" si="15"/>
        <v>0.12635990201492078</v>
      </c>
      <c r="L24" s="69">
        <f t="shared" si="15"/>
        <v>0.28219032228548424</v>
      </c>
      <c r="M24" s="69">
        <f t="shared" si="15"/>
        <v>0</v>
      </c>
      <c r="N24" s="69">
        <f t="shared" si="15"/>
        <v>0</v>
      </c>
      <c r="O24" s="76">
        <f t="shared" si="15"/>
        <v>0.29229658302587164</v>
      </c>
      <c r="P24" s="69">
        <f t="shared" si="15"/>
        <v>0.1162536412745318</v>
      </c>
      <c r="Q24" s="69">
        <f t="shared" si="15"/>
        <v>0.40855022430040466</v>
      </c>
      <c r="R24" s="93">
        <f t="shared" si="15"/>
        <v>73.53910524340094</v>
      </c>
    </row>
    <row r="25" spans="1:18">
      <c r="A25" s="62"/>
      <c r="B25" s="78">
        <f t="shared" si="6"/>
        <v>42</v>
      </c>
      <c r="C25" s="93">
        <f t="shared" ref="C25:R25" si="16">_xlfn.STDEV.S(C6,C12)</f>
        <v>6.3639610306789177E-2</v>
      </c>
      <c r="D25" s="69">
        <f t="shared" si="16"/>
        <v>0</v>
      </c>
      <c r="E25" s="69">
        <f t="shared" si="16"/>
        <v>0</v>
      </c>
      <c r="F25" s="69">
        <f t="shared" si="16"/>
        <v>1.9569139078907928E-2</v>
      </c>
      <c r="G25" s="69">
        <f t="shared" si="16"/>
        <v>0</v>
      </c>
      <c r="H25" s="69">
        <f t="shared" si="16"/>
        <v>0.17389090128930657</v>
      </c>
      <c r="I25" s="69">
        <f t="shared" si="16"/>
        <v>0.48347550171641596</v>
      </c>
      <c r="J25" s="69">
        <f t="shared" si="16"/>
        <v>7.3803725431641945E-2</v>
      </c>
      <c r="K25" s="69">
        <f t="shared" si="16"/>
        <v>2.0316512352356708E-2</v>
      </c>
      <c r="L25" s="69">
        <f t="shared" si="16"/>
        <v>0.17279821242649127</v>
      </c>
      <c r="M25" s="69">
        <f t="shared" si="16"/>
        <v>0</v>
      </c>
      <c r="N25" s="69">
        <f t="shared" si="16"/>
        <v>0</v>
      </c>
      <c r="O25" s="76">
        <f t="shared" si="16"/>
        <v>0.43108097749994662</v>
      </c>
      <c r="P25" s="69">
        <f t="shared" si="16"/>
        <v>0.58356267757408053</v>
      </c>
      <c r="Q25" s="69">
        <f t="shared" si="16"/>
        <v>0.15248170007413395</v>
      </c>
      <c r="R25" s="93">
        <f t="shared" si="16"/>
        <v>73.53910524340094</v>
      </c>
    </row>
    <row r="26" spans="1:18">
      <c r="A26" s="62"/>
      <c r="B26" s="78">
        <f t="shared" si="6"/>
        <v>66</v>
      </c>
      <c r="C26" s="93">
        <f t="shared" ref="C26:R26" si="17">_xlfn.STDEV.S(C7,C13)</f>
        <v>4.2426406871193201E-2</v>
      </c>
      <c r="D26" s="69">
        <f t="shared" si="17"/>
        <v>0</v>
      </c>
      <c r="E26" s="69">
        <f t="shared" si="17"/>
        <v>0</v>
      </c>
      <c r="F26" s="69">
        <f t="shared" si="17"/>
        <v>0.27667898538147734</v>
      </c>
      <c r="G26" s="69">
        <f t="shared" si="17"/>
        <v>0</v>
      </c>
      <c r="H26" s="69">
        <f t="shared" si="17"/>
        <v>9.1861632375746821E-2</v>
      </c>
      <c r="I26" s="69">
        <f t="shared" si="17"/>
        <v>0.14609111419705709</v>
      </c>
      <c r="J26" s="69">
        <f t="shared" si="17"/>
        <v>3.7780314418838987E-2</v>
      </c>
      <c r="K26" s="69">
        <f t="shared" si="17"/>
        <v>0.44989729353897323</v>
      </c>
      <c r="L26" s="69">
        <f t="shared" si="17"/>
        <v>4.4005671192925283E-2</v>
      </c>
      <c r="M26" s="69">
        <f t="shared" si="17"/>
        <v>0</v>
      </c>
      <c r="N26" s="69">
        <f t="shared" si="17"/>
        <v>0</v>
      </c>
      <c r="O26" s="76">
        <f t="shared" si="17"/>
        <v>0.76963602572354362</v>
      </c>
      <c r="P26" s="69">
        <f t="shared" si="17"/>
        <v>0.27573306099164258</v>
      </c>
      <c r="Q26" s="69">
        <f t="shared" si="17"/>
        <v>0.49390296473189854</v>
      </c>
      <c r="R26" s="93">
        <f t="shared" si="17"/>
        <v>73.53910524340094</v>
      </c>
    </row>
    <row r="27" spans="1:18">
      <c r="A27" s="20"/>
      <c r="B27" s="73">
        <f t="shared" si="6"/>
        <v>84.499999999883585</v>
      </c>
      <c r="C27" s="97">
        <f t="shared" ref="C27:R27" si="18">_xlfn.STDEV.S(C8,C14)</f>
        <v>3.5355339059327251E-2</v>
      </c>
      <c r="D27" s="72">
        <f t="shared" si="18"/>
        <v>0</v>
      </c>
      <c r="E27" s="72">
        <f t="shared" si="18"/>
        <v>0</v>
      </c>
      <c r="F27" s="72">
        <f t="shared" si="18"/>
        <v>0.11943230458143812</v>
      </c>
      <c r="G27" s="72">
        <f t="shared" si="18"/>
        <v>0</v>
      </c>
      <c r="H27" s="72">
        <f t="shared" si="18"/>
        <v>0.17581270580771488</v>
      </c>
      <c r="I27" s="72">
        <f t="shared" si="18"/>
        <v>0.28809139204154499</v>
      </c>
      <c r="J27" s="72">
        <f t="shared" si="18"/>
        <v>3.0071500589984416E-3</v>
      </c>
      <c r="K27" s="72">
        <f t="shared" si="18"/>
        <v>0.2021249483220767</v>
      </c>
      <c r="L27" s="72">
        <f t="shared" si="18"/>
        <v>0.32707360808780667</v>
      </c>
      <c r="M27" s="72">
        <f t="shared" si="18"/>
        <v>0</v>
      </c>
      <c r="N27" s="72">
        <f t="shared" si="18"/>
        <v>0</v>
      </c>
      <c r="O27" s="213">
        <f t="shared" si="18"/>
        <v>6.2287308501623194E-2</v>
      </c>
      <c r="P27" s="72">
        <f t="shared" si="18"/>
        <v>0.46691124790826016</v>
      </c>
      <c r="Q27" s="72">
        <f t="shared" si="18"/>
        <v>0.52919855640988334</v>
      </c>
      <c r="R27" s="97">
        <f t="shared" si="18"/>
        <v>73.53910524340094</v>
      </c>
    </row>
    <row r="28" spans="1:18">
      <c r="A28" s="62"/>
      <c r="B28" s="54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62"/>
    </row>
    <row r="29" spans="1:18"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8">
      <c r="D30"/>
    </row>
    <row r="31" spans="1:18">
      <c r="D31"/>
      <c r="O31" s="33"/>
      <c r="P31" s="33"/>
    </row>
    <row r="32" spans="1:18">
      <c r="D32"/>
      <c r="O32" s="33"/>
      <c r="P32" s="33"/>
    </row>
    <row r="33" spans="4:15">
      <c r="D33"/>
      <c r="O33" s="33"/>
    </row>
    <row r="34" spans="4:15">
      <c r="D34"/>
      <c r="O34" s="33"/>
    </row>
    <row r="35" spans="4:15">
      <c r="D3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A2" sqref="A2"/>
    </sheetView>
  </sheetViews>
  <sheetFormatPr defaultRowHeight="15"/>
  <cols>
    <col min="2" max="2" width="13.5703125" customWidth="1"/>
    <col min="5" max="5" width="14.7109375" customWidth="1"/>
    <col min="16" max="16" width="13.42578125" customWidth="1"/>
    <col min="17" max="17" width="17.140625" customWidth="1"/>
    <col min="18" max="18" width="13.28515625" customWidth="1"/>
  </cols>
  <sheetData>
    <row r="1" spans="1:23">
      <c r="A1" s="354" t="s">
        <v>1778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57"/>
      <c r="T1" s="57"/>
      <c r="U1" s="211"/>
    </row>
    <row r="2" spans="1:23" ht="30">
      <c r="A2" s="81" t="s">
        <v>146</v>
      </c>
      <c r="B2" s="82" t="s">
        <v>174</v>
      </c>
      <c r="C2" s="88" t="s">
        <v>101</v>
      </c>
      <c r="D2" s="82" t="s">
        <v>176</v>
      </c>
      <c r="E2" s="82" t="s">
        <v>169</v>
      </c>
      <c r="F2" s="82" t="s">
        <v>168</v>
      </c>
      <c r="G2" s="82" t="s">
        <v>167</v>
      </c>
      <c r="H2" s="82" t="s">
        <v>130</v>
      </c>
      <c r="I2" s="82" t="s">
        <v>131</v>
      </c>
      <c r="J2" s="82" t="s">
        <v>132</v>
      </c>
      <c r="K2" s="82" t="s">
        <v>133</v>
      </c>
      <c r="L2" s="82" t="s">
        <v>134</v>
      </c>
      <c r="M2" s="82" t="s">
        <v>135</v>
      </c>
      <c r="N2" s="82" t="s">
        <v>136</v>
      </c>
      <c r="O2" s="355" t="s">
        <v>291</v>
      </c>
      <c r="P2" s="82" t="s">
        <v>280</v>
      </c>
      <c r="Q2" s="83" t="s">
        <v>194</v>
      </c>
      <c r="R2" s="82" t="s">
        <v>1760</v>
      </c>
      <c r="S2" s="82" t="s">
        <v>138</v>
      </c>
      <c r="T2" s="82" t="s">
        <v>139</v>
      </c>
      <c r="U2" s="83" t="s">
        <v>140</v>
      </c>
    </row>
    <row r="3" spans="1:23">
      <c r="A3" s="157">
        <v>2</v>
      </c>
      <c r="B3" s="66">
        <v>0</v>
      </c>
      <c r="C3" s="93">
        <v>5.9</v>
      </c>
      <c r="D3" s="50">
        <v>0.38535404490241665</v>
      </c>
      <c r="E3" s="50">
        <v>5.7904032784782355</v>
      </c>
      <c r="F3" s="50">
        <v>14.338099154730319</v>
      </c>
      <c r="G3" s="50">
        <v>0</v>
      </c>
      <c r="H3" s="50">
        <v>3.8728896715181893</v>
      </c>
      <c r="I3" s="50">
        <v>2.2945509959789097</v>
      </c>
      <c r="J3" s="50">
        <v>4.7313247219984769</v>
      </c>
      <c r="K3" s="50">
        <v>3.2581254390795769</v>
      </c>
      <c r="L3" s="50">
        <v>7.7324441268720818</v>
      </c>
      <c r="M3" s="50">
        <v>0</v>
      </c>
      <c r="N3" s="50">
        <v>0</v>
      </c>
      <c r="O3" s="76">
        <f>IF(G3="NA","NA",SUM(G3:N3))</f>
        <v>21.889334955447236</v>
      </c>
      <c r="P3" s="50">
        <f>SUM(G3:J3)</f>
        <v>10.898765389495576</v>
      </c>
      <c r="Q3" s="71">
        <f>SUM(K3:N3)</f>
        <v>10.99056956595166</v>
      </c>
      <c r="R3" s="51">
        <v>0</v>
      </c>
      <c r="S3" s="157" t="s">
        <v>88</v>
      </c>
      <c r="T3" s="157" t="s">
        <v>88</v>
      </c>
      <c r="U3" s="163" t="s">
        <v>88</v>
      </c>
    </row>
    <row r="4" spans="1:23">
      <c r="A4" s="157">
        <v>2</v>
      </c>
      <c r="B4" s="66">
        <v>2.8333333334885538</v>
      </c>
      <c r="C4" s="93">
        <v>5.87</v>
      </c>
      <c r="D4" s="50">
        <v>0.74654124243401665</v>
      </c>
      <c r="E4" s="50">
        <v>6.2566823515841374</v>
      </c>
      <c r="F4" s="50">
        <v>18.262944140923846</v>
      </c>
      <c r="G4" s="50">
        <v>0</v>
      </c>
      <c r="H4" s="50">
        <v>4.8457613849731178</v>
      </c>
      <c r="I4" s="50">
        <v>2.3823429179158744</v>
      </c>
      <c r="J4" s="50">
        <v>5.4792784279086533</v>
      </c>
      <c r="K4" s="50">
        <v>1.8067629255811861</v>
      </c>
      <c r="L4" s="50">
        <v>6.1426481867341893</v>
      </c>
      <c r="M4" s="50">
        <v>0.15787904338013201</v>
      </c>
      <c r="N4" s="50">
        <v>0.1670770280955497</v>
      </c>
      <c r="O4" s="76">
        <f t="shared" ref="O4:O10" si="0">IF(G4="NA","NA",SUM(G4:N4))</f>
        <v>20.981749914588701</v>
      </c>
      <c r="P4" s="50">
        <f>SUM(G4:J4)</f>
        <v>12.707382730797645</v>
      </c>
      <c r="Q4" s="71">
        <f t="shared" ref="Q4:Q10" si="1">SUM(K4:N4)</f>
        <v>8.2743671837910568</v>
      </c>
      <c r="R4" s="51">
        <v>377.64862698277329</v>
      </c>
      <c r="S4" s="157" t="s">
        <v>88</v>
      </c>
      <c r="T4" s="157" t="s">
        <v>88</v>
      </c>
      <c r="U4" s="163" t="s">
        <v>88</v>
      </c>
    </row>
    <row r="5" spans="1:23">
      <c r="A5" s="157">
        <v>2</v>
      </c>
      <c r="B5" s="66">
        <v>6</v>
      </c>
      <c r="C5" s="93">
        <v>5.8</v>
      </c>
      <c r="D5" s="50">
        <v>0.56384390002920537</v>
      </c>
      <c r="E5" s="50">
        <v>5.7772047966060436</v>
      </c>
      <c r="F5" s="50">
        <v>17.248618384495721</v>
      </c>
      <c r="G5" s="50">
        <v>0</v>
      </c>
      <c r="H5" s="50">
        <v>4.4571410452293483</v>
      </c>
      <c r="I5" s="50">
        <v>2.5229043539067231</v>
      </c>
      <c r="J5" s="50">
        <v>5.3401732262315225</v>
      </c>
      <c r="K5" s="50">
        <v>2.7214902327977257</v>
      </c>
      <c r="L5" s="50">
        <v>7.9947672564815875</v>
      </c>
      <c r="M5" s="50">
        <v>0.23246464539298084</v>
      </c>
      <c r="N5" s="50">
        <v>0.24290215085541972</v>
      </c>
      <c r="O5" s="76">
        <f t="shared" si="0"/>
        <v>23.511842910895311</v>
      </c>
      <c r="P5" s="50">
        <f t="shared" ref="P5:P10" si="2">SUM(G5:J5)</f>
        <v>12.320218625367595</v>
      </c>
      <c r="Q5" s="71">
        <f t="shared" si="1"/>
        <v>11.191624285527713</v>
      </c>
      <c r="R5" s="51">
        <v>708.0911755927001</v>
      </c>
      <c r="S5" s="157" t="s">
        <v>88</v>
      </c>
      <c r="T5" s="157" t="s">
        <v>88</v>
      </c>
      <c r="U5" s="163" t="s">
        <v>88</v>
      </c>
    </row>
    <row r="6" spans="1:23">
      <c r="A6" s="157">
        <v>2</v>
      </c>
      <c r="B6" s="66">
        <v>10.333333333488554</v>
      </c>
      <c r="C6" s="93">
        <v>5.68</v>
      </c>
      <c r="D6" s="50">
        <v>0</v>
      </c>
      <c r="E6" s="50">
        <v>5.5807492758449175</v>
      </c>
      <c r="F6" s="50">
        <v>14.67339957664114</v>
      </c>
      <c r="G6" s="50">
        <v>0</v>
      </c>
      <c r="H6" s="50">
        <v>4.3243388965140408</v>
      </c>
      <c r="I6" s="50">
        <v>2.5538075459403426</v>
      </c>
      <c r="J6" s="50">
        <v>4.8861693170127793</v>
      </c>
      <c r="K6" s="50">
        <v>3.6362175400142656</v>
      </c>
      <c r="L6" s="50">
        <v>9.8468863262289847</v>
      </c>
      <c r="M6" s="50">
        <v>0.3070502474058297</v>
      </c>
      <c r="N6" s="50">
        <v>0.31872727361528974</v>
      </c>
      <c r="O6" s="76">
        <f t="shared" si="0"/>
        <v>25.873197146731535</v>
      </c>
      <c r="P6" s="50">
        <f t="shared" si="2"/>
        <v>11.764315759467163</v>
      </c>
      <c r="Q6" s="71">
        <f t="shared" si="1"/>
        <v>14.10888138726437</v>
      </c>
      <c r="R6" s="51">
        <v>1164.4165998635513</v>
      </c>
      <c r="S6" s="157" t="s">
        <v>88</v>
      </c>
      <c r="T6" s="157" t="s">
        <v>88</v>
      </c>
      <c r="U6" s="163" t="s">
        <v>88</v>
      </c>
    </row>
    <row r="7" spans="1:23">
      <c r="A7" s="157">
        <v>2</v>
      </c>
      <c r="B7" s="66">
        <v>23.750000000058208</v>
      </c>
      <c r="C7" s="93">
        <v>5.83</v>
      </c>
      <c r="D7" s="50">
        <v>0</v>
      </c>
      <c r="E7" s="50">
        <v>0</v>
      </c>
      <c r="F7" s="50">
        <v>16.29807399174658</v>
      </c>
      <c r="G7" s="50">
        <v>0</v>
      </c>
      <c r="H7" s="50">
        <v>5.2953627015792044</v>
      </c>
      <c r="I7" s="50">
        <v>3.0448768665475301</v>
      </c>
      <c r="J7" s="50">
        <v>5.5361397573591455</v>
      </c>
      <c r="K7" s="50">
        <v>4.3258670627984097</v>
      </c>
      <c r="L7" s="50">
        <v>13.985480361667971</v>
      </c>
      <c r="M7" s="50">
        <v>0.3964316148655711</v>
      </c>
      <c r="N7" s="50">
        <v>0</v>
      </c>
      <c r="O7" s="76">
        <f t="shared" si="0"/>
        <v>32.584158364817831</v>
      </c>
      <c r="P7" s="50">
        <f t="shared" si="2"/>
        <v>13.876379325485878</v>
      </c>
      <c r="Q7" s="71">
        <f t="shared" si="1"/>
        <v>18.70777903933195</v>
      </c>
      <c r="R7" s="51">
        <v>2202.9503240661779</v>
      </c>
      <c r="S7" s="66">
        <v>0</v>
      </c>
      <c r="T7" s="66">
        <v>53.560306226892997</v>
      </c>
      <c r="U7" s="64">
        <v>46.439693773106995</v>
      </c>
    </row>
    <row r="8" spans="1:23">
      <c r="A8" s="157">
        <v>2</v>
      </c>
      <c r="B8" s="66">
        <v>32.833333333488554</v>
      </c>
      <c r="C8" s="93">
        <v>5.79</v>
      </c>
      <c r="D8" s="50">
        <v>0</v>
      </c>
      <c r="E8" s="50">
        <v>0</v>
      </c>
      <c r="F8" s="50">
        <v>17.143767628675377</v>
      </c>
      <c r="G8" s="50">
        <v>0</v>
      </c>
      <c r="H8" s="50">
        <v>5.2815424289740447</v>
      </c>
      <c r="I8" s="50">
        <v>3.084750878712903</v>
      </c>
      <c r="J8" s="50">
        <v>5.6205080782169752</v>
      </c>
      <c r="K8" s="50">
        <v>4.4990880635993316</v>
      </c>
      <c r="L8" s="50">
        <v>14.631779525666662</v>
      </c>
      <c r="M8" s="50">
        <v>0.41306402766683065</v>
      </c>
      <c r="N8" s="50">
        <v>0</v>
      </c>
      <c r="O8" s="76">
        <f t="shared" si="0"/>
        <v>33.530733002836747</v>
      </c>
      <c r="P8" s="50">
        <f t="shared" si="2"/>
        <v>13.986801385903924</v>
      </c>
      <c r="Q8" s="71">
        <f t="shared" si="1"/>
        <v>19.543931616932824</v>
      </c>
      <c r="R8" s="51">
        <v>2281.6271213542555</v>
      </c>
      <c r="S8" s="157" t="s">
        <v>88</v>
      </c>
      <c r="T8" s="157" t="s">
        <v>88</v>
      </c>
      <c r="U8" s="163" t="s">
        <v>88</v>
      </c>
    </row>
    <row r="9" spans="1:23">
      <c r="A9" s="157">
        <v>2</v>
      </c>
      <c r="B9" s="66">
        <v>47.916666666744277</v>
      </c>
      <c r="C9" s="93">
        <v>5.77</v>
      </c>
      <c r="D9" s="50">
        <v>0</v>
      </c>
      <c r="E9" s="50">
        <v>0</v>
      </c>
      <c r="F9" s="50">
        <v>15.515194040511465</v>
      </c>
      <c r="G9" s="50">
        <v>0</v>
      </c>
      <c r="H9" s="50">
        <v>5.5625286117335611</v>
      </c>
      <c r="I9" s="50">
        <v>3.1356694675833294</v>
      </c>
      <c r="J9" s="50">
        <v>5.5029983587125617</v>
      </c>
      <c r="K9" s="50">
        <v>4.4846517851571397</v>
      </c>
      <c r="L9" s="50">
        <v>14.73335547610365</v>
      </c>
      <c r="M9" s="50">
        <v>0.41753673797790358</v>
      </c>
      <c r="N9" s="50">
        <v>0</v>
      </c>
      <c r="O9" s="76">
        <f t="shared" si="0"/>
        <v>33.836740437268148</v>
      </c>
      <c r="P9" s="50">
        <f t="shared" si="2"/>
        <v>14.201196438029452</v>
      </c>
      <c r="Q9" s="71">
        <f t="shared" si="1"/>
        <v>19.635543999238696</v>
      </c>
      <c r="R9" s="51">
        <v>2297.3624808118711</v>
      </c>
      <c r="S9" s="157" t="s">
        <v>88</v>
      </c>
      <c r="T9" s="157" t="s">
        <v>88</v>
      </c>
      <c r="U9" s="163" t="s">
        <v>88</v>
      </c>
    </row>
    <row r="10" spans="1:23">
      <c r="A10" s="57">
        <v>2</v>
      </c>
      <c r="B10" s="73">
        <v>79.833333333372138</v>
      </c>
      <c r="C10" s="97">
        <v>5.79</v>
      </c>
      <c r="D10" s="72">
        <v>0</v>
      </c>
      <c r="E10" s="72">
        <v>0</v>
      </c>
      <c r="F10" s="72">
        <v>13.737370353671691</v>
      </c>
      <c r="G10" s="72">
        <v>0</v>
      </c>
      <c r="H10" s="72">
        <v>5.4067056887823544</v>
      </c>
      <c r="I10" s="72">
        <v>3.8010044857352119</v>
      </c>
      <c r="J10" s="72">
        <v>5.3607526677545412</v>
      </c>
      <c r="K10" s="72">
        <v>4.3735527843137261</v>
      </c>
      <c r="L10" s="72">
        <v>14.471528713593115</v>
      </c>
      <c r="M10" s="72">
        <v>0.15748231708067595</v>
      </c>
      <c r="N10" s="72">
        <v>1.1748966852332249E-3</v>
      </c>
      <c r="O10" s="213">
        <f t="shared" si="0"/>
        <v>33.572201553944858</v>
      </c>
      <c r="P10" s="72">
        <f t="shared" si="2"/>
        <v>14.568462842272107</v>
      </c>
      <c r="Q10" s="74">
        <f t="shared" si="1"/>
        <v>19.003738711672746</v>
      </c>
      <c r="R10" s="281">
        <v>2320.9655199982944</v>
      </c>
      <c r="S10" s="73">
        <v>0</v>
      </c>
      <c r="T10" s="73">
        <v>39.635069650758012</v>
      </c>
      <c r="U10" s="126">
        <v>60.364930349241973</v>
      </c>
      <c r="W10" s="32"/>
    </row>
    <row r="11" spans="1:23">
      <c r="A11" s="98" t="s">
        <v>1750</v>
      </c>
    </row>
    <row r="19" spans="13:13">
      <c r="M19" s="9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Read me</vt:lpstr>
      <vt:lpstr>Feedstock</vt:lpstr>
      <vt:lpstr>Operation</vt:lpstr>
      <vt:lpstr>Outcome</vt:lpstr>
      <vt:lpstr>HHLO</vt:lpstr>
      <vt:lpstr>LHLO</vt:lpstr>
      <vt:lpstr>LHHO</vt:lpstr>
      <vt:lpstr>Kinetics - LHLO</vt:lpstr>
      <vt:lpstr>Kinetics - HHLO</vt:lpstr>
      <vt:lpstr>Kinetics - LHHO</vt:lpstr>
      <vt:lpstr>OTU_table</vt:lpstr>
      <vt:lpstr>OTU_table!_Ref43817139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 De Groof</dc:creator>
  <cp:lastModifiedBy>Vicky De Groof</cp:lastModifiedBy>
  <dcterms:created xsi:type="dcterms:W3CDTF">2020-01-13T09:48:12Z</dcterms:created>
  <dcterms:modified xsi:type="dcterms:W3CDTF">2020-12-13T13:37:00Z</dcterms:modified>
</cp:coreProperties>
</file>